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E:\websites\climate\energy-plan\Middletown-2020-Energy-Plan\"/>
    </mc:Choice>
  </mc:AlternateContent>
  <xr:revisionPtr revIDLastSave="0" documentId="8_{BDDA2CA4-1A58-4881-986F-0E735FD0E09A}" xr6:coauthVersionLast="45" xr6:coauthVersionMax="45" xr10:uidLastSave="{00000000-0000-0000-0000-000000000000}"/>
  <bookViews>
    <workbookView xWindow="26760" yWindow="1560" windowWidth="21150" windowHeight="14145" tabRatio="500" firstSheet="1" activeTab="1" xr2:uid="{00000000-000D-0000-FFFF-FFFF00000000}"/>
  </bookViews>
  <sheets>
    <sheet name="ClimateActions" sheetId="1" r:id="rId1"/>
    <sheet name="Chart &amp; Figure Carbon Savings" sheetId="2" r:id="rId2"/>
    <sheet name="FutureConsiderationActions" sheetId="3" r:id="rId3"/>
    <sheet name="NJDEP GHG Sources" sheetId="4" r:id="rId4"/>
    <sheet name="EstSchoolCarbon" sheetId="5" r:id="rId5"/>
    <sheet name="Worship" sheetId="6" r:id="rId6"/>
    <sheet name="MiddletownParks" sheetId="7" r:id="rId7"/>
    <sheet name="NJ RPS standards" sheetId="8" r:id="rId8"/>
  </sheets>
  <definedNames>
    <definedName name="_xlnm_Print_Titles" localSheetId="0">ClimateActions!$1:$1</definedName>
    <definedName name="Excel_BuiltIn_Print_Titles" localSheetId="0">ClimateActions!$A$1:$IU$1</definedName>
    <definedName name="_xlnm.Print_Titles" localSheetId="0">ClimateActions!$1:$1</definedName>
  </definedNames>
  <calcPr calcId="191029" iterateDelta="1E-4"/>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G38" i="8" l="1"/>
  <c r="H38" i="8" s="1"/>
  <c r="H37" i="8"/>
  <c r="G37" i="8"/>
  <c r="H36" i="8"/>
  <c r="G36" i="8"/>
  <c r="H35" i="8"/>
  <c r="G35" i="8"/>
  <c r="H34" i="8"/>
  <c r="G34" i="8"/>
  <c r="H33" i="8"/>
  <c r="G33" i="8"/>
  <c r="H32" i="8"/>
  <c r="G32" i="8"/>
  <c r="H31" i="8"/>
  <c r="G31" i="8"/>
  <c r="H30" i="8"/>
  <c r="G30" i="8"/>
  <c r="H27" i="8"/>
  <c r="G27" i="8"/>
  <c r="H24" i="8"/>
  <c r="G24" i="8"/>
  <c r="G20" i="8"/>
  <c r="F21" i="6"/>
  <c r="G20" i="6" s="1"/>
  <c r="D21" i="6"/>
  <c r="D22" i="6" s="1"/>
  <c r="E20" i="6"/>
  <c r="G19" i="6"/>
  <c r="E19" i="6"/>
  <c r="G18" i="6"/>
  <c r="E18" i="6"/>
  <c r="G17" i="6"/>
  <c r="E17" i="6"/>
  <c r="G16" i="6"/>
  <c r="E16" i="6"/>
  <c r="G15" i="6"/>
  <c r="E15" i="6"/>
  <c r="G14" i="6"/>
  <c r="E14" i="6"/>
  <c r="G13" i="6"/>
  <c r="E13" i="6"/>
  <c r="G12" i="6"/>
  <c r="E12" i="6"/>
  <c r="G11" i="6"/>
  <c r="E11" i="6"/>
  <c r="G10" i="6"/>
  <c r="E10" i="6"/>
  <c r="G9" i="6"/>
  <c r="E9" i="6"/>
  <c r="G8" i="6"/>
  <c r="E8" i="6"/>
  <c r="G7" i="6"/>
  <c r="E7" i="6"/>
  <c r="G6" i="6"/>
  <c r="E6" i="6"/>
  <c r="G5" i="6"/>
  <c r="E5" i="6"/>
  <c r="G4" i="6"/>
  <c r="E4" i="6"/>
  <c r="G3" i="6"/>
  <c r="E3" i="6"/>
  <c r="G2" i="6"/>
  <c r="E2" i="6"/>
  <c r="B28" i="5"/>
  <c r="D22" i="5"/>
  <c r="D17" i="5"/>
  <c r="C17" i="5"/>
  <c r="B17" i="5"/>
  <c r="B8" i="4"/>
  <c r="C7" i="4"/>
  <c r="C6" i="4"/>
  <c r="C5" i="4"/>
  <c r="C4" i="4"/>
  <c r="C3" i="4"/>
  <c r="C2" i="4"/>
  <c r="C8" i="4" s="1"/>
  <c r="C58" i="2"/>
  <c r="D56" i="2"/>
  <c r="D57" i="2" s="1"/>
  <c r="D58" i="2" s="1"/>
  <c r="D59" i="2" s="1"/>
  <c r="D60" i="2" s="1"/>
  <c r="D61" i="2" s="1"/>
  <c r="G55" i="2"/>
  <c r="C55" i="2"/>
  <c r="L51" i="2"/>
  <c r="K51" i="2"/>
  <c r="I51" i="2"/>
  <c r="M51" i="2" s="1"/>
  <c r="N51" i="2" s="1"/>
  <c r="O51" i="2" s="1"/>
  <c r="P51" i="2" s="1"/>
  <c r="L48" i="2"/>
  <c r="C48" i="2"/>
  <c r="L47" i="2"/>
  <c r="M47" i="2" s="1"/>
  <c r="N47" i="2" s="1"/>
  <c r="O47" i="2" s="1"/>
  <c r="P47" i="2" s="1"/>
  <c r="I47" i="2"/>
  <c r="L46" i="2"/>
  <c r="I46" i="2"/>
  <c r="M41" i="2" s="1"/>
  <c r="J45" i="2"/>
  <c r="K45" i="2" s="1"/>
  <c r="L44" i="2"/>
  <c r="M44" i="2" s="1"/>
  <c r="L42" i="2"/>
  <c r="M42" i="2" s="1"/>
  <c r="N42" i="2" s="1"/>
  <c r="O42" i="2" s="1"/>
  <c r="P42" i="2" s="1"/>
  <c r="I42" i="2"/>
  <c r="L41" i="2"/>
  <c r="I41" i="2"/>
  <c r="K41" i="2" s="1"/>
  <c r="K6" i="2" s="1"/>
  <c r="M40" i="2"/>
  <c r="N40" i="2" s="1"/>
  <c r="L40" i="2"/>
  <c r="K40" i="2"/>
  <c r="L38" i="2"/>
  <c r="M38" i="2" s="1"/>
  <c r="N38" i="2" s="1"/>
  <c r="O38" i="2" s="1"/>
  <c r="P38" i="2" s="1"/>
  <c r="K38" i="2"/>
  <c r="I38" i="2"/>
  <c r="K37" i="2"/>
  <c r="L37" i="2" s="1"/>
  <c r="L36" i="2"/>
  <c r="M36" i="2" s="1"/>
  <c r="I36" i="2"/>
  <c r="K36" i="2" s="1"/>
  <c r="K7" i="2" s="1"/>
  <c r="P33" i="2"/>
  <c r="O33" i="2"/>
  <c r="N33" i="2"/>
  <c r="M33" i="2"/>
  <c r="L33" i="2"/>
  <c r="K33" i="2"/>
  <c r="P32" i="2"/>
  <c r="P48" i="2" s="1"/>
  <c r="O32" i="2"/>
  <c r="N32" i="2"/>
  <c r="M32" i="2"/>
  <c r="L32" i="2"/>
  <c r="K32" i="2"/>
  <c r="K28" i="2"/>
  <c r="K27" i="2"/>
  <c r="L27" i="2" s="1"/>
  <c r="L25" i="2"/>
  <c r="M25" i="2" s="1"/>
  <c r="N25" i="2" s="1"/>
  <c r="O25" i="2" s="1"/>
  <c r="P25" i="2" s="1"/>
  <c r="I25" i="2"/>
  <c r="M24" i="2"/>
  <c r="N24" i="2" s="1"/>
  <c r="O24" i="2" s="1"/>
  <c r="P24" i="2" s="1"/>
  <c r="L24" i="2"/>
  <c r="I24" i="2"/>
  <c r="L23" i="2"/>
  <c r="I23" i="2"/>
  <c r="J21" i="2"/>
  <c r="K21" i="2" s="1"/>
  <c r="L21" i="2" s="1"/>
  <c r="M21" i="2" s="1"/>
  <c r="N21" i="2" s="1"/>
  <c r="O21" i="2" s="1"/>
  <c r="P21" i="2" s="1"/>
  <c r="I21" i="2"/>
  <c r="J20" i="2"/>
  <c r="K20" i="2" s="1"/>
  <c r="L20" i="2" s="1"/>
  <c r="M20" i="2" s="1"/>
  <c r="N20" i="2" s="1"/>
  <c r="O20" i="2" s="1"/>
  <c r="P20" i="2" s="1"/>
  <c r="I20" i="2"/>
  <c r="N13" i="2"/>
  <c r="M13" i="2"/>
  <c r="K13" i="2"/>
  <c r="J13" i="2"/>
  <c r="I13" i="2"/>
  <c r="C13" i="2"/>
  <c r="P13" i="2" s="1"/>
  <c r="L12" i="2"/>
  <c r="M12" i="2" s="1"/>
  <c r="N12" i="2" s="1"/>
  <c r="O12" i="2" s="1"/>
  <c r="P12" i="2" s="1"/>
  <c r="K12" i="2"/>
  <c r="I12" i="2"/>
  <c r="L11" i="2"/>
  <c r="K11" i="2"/>
  <c r="J11" i="2"/>
  <c r="C11" i="2"/>
  <c r="C10" i="2"/>
  <c r="L10" i="2" s="1"/>
  <c r="K9" i="2"/>
  <c r="C9" i="2"/>
  <c r="P8" i="2"/>
  <c r="O8" i="2"/>
  <c r="N8" i="2"/>
  <c r="M8" i="2"/>
  <c r="L8" i="2"/>
  <c r="K8" i="2"/>
  <c r="C8" i="2"/>
  <c r="C7" i="2"/>
  <c r="L6" i="2"/>
  <c r="C6" i="2"/>
  <c r="J5" i="2"/>
  <c r="J14" i="2" s="1"/>
  <c r="J16" i="2" s="1"/>
  <c r="M56" i="2" s="1"/>
  <c r="N56" i="2" s="1"/>
  <c r="C5" i="2"/>
  <c r="P11" i="2" l="1"/>
  <c r="M48" i="2"/>
  <c r="N36" i="2"/>
  <c r="N44" i="2"/>
  <c r="M27" i="2"/>
  <c r="M37" i="2"/>
  <c r="N37" i="2" s="1"/>
  <c r="O37" i="2" s="1"/>
  <c r="P37" i="2" s="1"/>
  <c r="L7" i="2"/>
  <c r="L45" i="2"/>
  <c r="M6" i="2"/>
  <c r="N41" i="2"/>
  <c r="O41" i="2" s="1"/>
  <c r="P41" i="2" s="1"/>
  <c r="H60" i="2"/>
  <c r="O40" i="2"/>
  <c r="N6" i="2"/>
  <c r="M46" i="2"/>
  <c r="N46" i="2" s="1"/>
  <c r="O46" i="2" s="1"/>
  <c r="P46" i="2" s="1"/>
  <c r="H57" i="2"/>
  <c r="C22" i="5"/>
  <c r="H59" i="2"/>
  <c r="H61" i="2"/>
  <c r="I10" i="2"/>
  <c r="M23" i="2" s="1"/>
  <c r="N23" i="2" s="1"/>
  <c r="O23" i="2" s="1"/>
  <c r="P23" i="2" s="1"/>
  <c r="O13" i="2"/>
  <c r="K46" i="2"/>
  <c r="K5" i="2" s="1"/>
  <c r="K14" i="2" s="1"/>
  <c r="K16" i="2" s="1"/>
  <c r="H56" i="2"/>
  <c r="H62" i="2"/>
  <c r="J62" i="2" s="1"/>
  <c r="L13" i="2"/>
  <c r="L28" i="2" s="1"/>
  <c r="I56" i="2"/>
  <c r="K56" i="2" s="1"/>
  <c r="H58" i="2"/>
  <c r="C18" i="5"/>
  <c r="M28" i="2" l="1"/>
  <c r="N28" i="2" s="1"/>
  <c r="O28" i="2" s="1"/>
  <c r="P28" i="2" s="1"/>
  <c r="L9" i="2"/>
  <c r="M57" i="2"/>
  <c r="K17" i="2"/>
  <c r="P40" i="2"/>
  <c r="P6" i="2" s="1"/>
  <c r="O6" i="2"/>
  <c r="M10" i="2"/>
  <c r="N10" i="2" s="1"/>
  <c r="O10" i="2" s="1"/>
  <c r="P10" i="2" s="1"/>
  <c r="O36" i="2"/>
  <c r="N7" i="2"/>
  <c r="M7" i="2"/>
  <c r="M45" i="2"/>
  <c r="L5" i="2"/>
  <c r="L14" i="2" s="1"/>
  <c r="L16" i="2" s="1"/>
  <c r="N48" i="2"/>
  <c r="M11" i="2"/>
  <c r="C26" i="5"/>
  <c r="C28" i="5"/>
  <c r="C30" i="5" s="1"/>
  <c r="C25" i="5"/>
  <c r="C27" i="5"/>
  <c r="N27" i="2"/>
  <c r="M9" i="2"/>
  <c r="O44" i="2"/>
  <c r="N45" i="2" l="1"/>
  <c r="M5" i="2"/>
  <c r="M14" i="2" s="1"/>
  <c r="M16" i="2" s="1"/>
  <c r="N57" i="2"/>
  <c r="I57" i="2"/>
  <c r="K57" i="2" s="1"/>
  <c r="O27" i="2"/>
  <c r="N9" i="2"/>
  <c r="N11" i="2"/>
  <c r="O48" i="2"/>
  <c r="O11" i="2" s="1"/>
  <c r="P44" i="2"/>
  <c r="L17" i="2"/>
  <c r="M58" i="2"/>
  <c r="O7" i="2"/>
  <c r="P36" i="2"/>
  <c r="P7" i="2" s="1"/>
  <c r="N58" i="2" l="1"/>
  <c r="I58" i="2"/>
  <c r="K58" i="2" s="1"/>
  <c r="M59" i="2"/>
  <c r="M17" i="2"/>
  <c r="P27" i="2"/>
  <c r="P9" i="2" s="1"/>
  <c r="O9" i="2"/>
  <c r="O45" i="2"/>
  <c r="N5" i="2"/>
  <c r="N14" i="2" s="1"/>
  <c r="N16" i="2" s="1"/>
  <c r="N59" i="2" l="1"/>
  <c r="I59" i="2"/>
  <c r="K59" i="2" s="1"/>
  <c r="P45" i="2"/>
  <c r="P5" i="2" s="1"/>
  <c r="P14" i="2" s="1"/>
  <c r="P16" i="2" s="1"/>
  <c r="O5" i="2"/>
  <c r="O14" i="2" s="1"/>
  <c r="O16" i="2" s="1"/>
  <c r="M60" i="2"/>
  <c r="N17" i="2"/>
  <c r="O17" i="2" l="1"/>
  <c r="M61" i="2"/>
  <c r="P17" i="2"/>
  <c r="M62" i="2"/>
  <c r="N60" i="2"/>
  <c r="I60" i="2"/>
  <c r="K60" i="2" s="1"/>
  <c r="N62" i="2" l="1"/>
  <c r="I62" i="2"/>
  <c r="K62" i="2" s="1"/>
  <c r="N61" i="2"/>
  <c r="I61" i="2"/>
  <c r="K61" i="2" s="1"/>
</calcChain>
</file>

<file path=xl/sharedStrings.xml><?xml version="1.0" encoding="utf-8"?>
<sst xmlns="http://schemas.openxmlformats.org/spreadsheetml/2006/main" count="1259" uniqueCount="716">
  <si>
    <t>Climate Action Plan Possible Actions</t>
  </si>
  <si>
    <t>Municipal or Community</t>
  </si>
  <si>
    <t>Rank for Middletown</t>
  </si>
  <si>
    <t>Reason / Carbon Footprint Reduction (Middletown)</t>
  </si>
  <si>
    <t>Item Champion</t>
  </si>
  <si>
    <t>Next Action(s)</t>
  </si>
  <si>
    <t>Action Due Date(s)</t>
  </si>
  <si>
    <t>Specific Description (goal, what, who, when)</t>
  </si>
  <si>
    <t>Green, Yellow or Red Status (and why)</t>
  </si>
  <si>
    <t>Middletown 2018 Sustainability Cert (web 7/19/19)</t>
  </si>
  <si>
    <t>Middletown 2010 Plan</t>
  </si>
  <si>
    <t>Woodbridge Climate Action Plan 5/2/18</t>
  </si>
  <si>
    <t>Steve Miller's Spreadsheet</t>
  </si>
  <si>
    <t>Other Source</t>
  </si>
  <si>
    <t>Project Drawdown reference</t>
  </si>
  <si>
    <t>Notes, references – 1</t>
  </si>
  <si>
    <t>Notes, references – 2</t>
  </si>
  <si>
    <t>Comments</t>
  </si>
  <si>
    <t>Electricity Generation (16% GHG)</t>
  </si>
  <si>
    <t xml:space="preserve"> </t>
  </si>
  <si>
    <t>Electric Energy Aggregation (for residents)</t>
  </si>
  <si>
    <t>M</t>
  </si>
  <si>
    <t>High</t>
  </si>
  <si>
    <t>81K carbon emission reduction by 2030 as a goal.  Existing contracts can range from 40 to 50% renewable, so the goal is to get 100% renewable by 2030.</t>
  </si>
  <si>
    <t>3/11/20 Middletown for Clean Energy meeting with Deputy Mayor Fiore discussed Energy Aggregation 12/11/19 Town rep to attend area aggregation meeting per Mayor Perry 10/15/19 Steve asked status update ref August meeting 8/19 Steve presented resident energy aggregation benefits to Mayor Perry and others</t>
  </si>
  <si>
    <t>Establish Middletown Energy Aggregation Program</t>
  </si>
  <si>
    <t>Red (no specific town actions completed)</t>
  </si>
  <si>
    <t>X</t>
  </si>
  <si>
    <t>.758 pounds (NJ) X 8902 (NJ) avg household KWH / 2000 = ~ 3.4 tons carbon used per household if NOT 100% renewable.  3.4 tons X 23962 households  =  up  to 81K tons used if not renewables. 66562 pop. /23962 households = 2.8 people per household.  USA total carbon = 15.7 tons per capita (wikipedia).  Middletown est carbon based on USA avg = 44 tons per household (note, actual Middletown could be higher or lower).  Per Steve Miller, state-mandated renewable portfolio standard (RPS) is already 20% but this is already factored into NJ carbon per person. South Orange contract for 2020 is “sweet spot” at 20% additional renewable on top of mandated state Renewable Portfolio Standard (RPS) for 2020. That is .68 ton at 20% of 3.4 tons for 2020 / 44 tons = 1.5% potential carbon emissions savings in 2020.  Long term its 3.4 tons/44 tons or 8% if 100% renewables for Middletown residential electric generation. (different figure at following site: .00074 metric tons carbon per KWH per EPA per https://news.energysage.com/much-solar-panels-save/  this web site also provides a table of solar system size carbon savings  (probably national averages).  (Note, here we assume the per capita carbon emission above already accounts for “existing” clean energy usage such as solar or wind from any source; actual situation could be different for Middletown).  2/7/20 UPDATED computation:  Steve Miller conveyed 41% are current RGEA RPS values (assumed for 2020).  Alternate computation (aside from 81K goal reduction 100% renewable by 2030): If 100% by 2050, 100 – 21 (the 2021 RPS additional value on top of the 20% RPS already assumed included in average household electric carbon emissions) = 79.  Divide by 2050 – 2021 ~ average required linear decline of 79/29 ~ 2.72% per yr.  For 2030, then we would have 41%+(2030-2021)*2.72% = 41%+ 24% ~65% RPS by 2030.  Applying 65– 20% (because 20% presumably already accounted for in NJ average household carbon figure above) = 45% additional RPS savings by 2030, or .45 X 81,000 tons ~ 37K tons</t>
  </si>
  <si>
    <t>References:   Red Bank's proposal &amp; 8/7/19 meeting. https://www.reference.com/home-garden/many-kilowatts-average-home-use-36cd55b68d804d65    https://blueskymodel.org/kilowatt-hour  South Orange reference: The SEA R-GEA Supplier is required to provide an additional 20% renewable energy content above and beyond the level of renewable energy content required by the State of New Jersey’s Renewable Portfolio Standard (“RPS”)”  https://www.southorange.org/660/Renewable-Energy-Aggregation-Program-201</t>
  </si>
  <si>
    <t xml:space="preserve">2/6/20 Email from Steve M: See attached list of recent  NJ R-GEA contracts:   Under CURRENT market conditions, the R-GEA 20% above RPS comes from several sources: 1. 20% above RPS is required for the highest number of sustainable jersey points (45 pointes)  2. 20% above RPS was called a  “Sweet spot” by the Essex Hub/Alliance in our conversations a year or two ago.  The chart shows final contract is 41%  (20% above RPS)
3. So far, there is only one contract, by Livingston, within JCP&amp;L territory.    This also show 41%  (20% above RPS)
The above contracts are after (collectively) many rounds of bidding. </t>
  </si>
  <si>
    <t>Electric Energy Aggregation (for business)</t>
  </si>
  <si>
    <t>10% conversion to 100% clean electric saves ~12,200 tons</t>
  </si>
  <si>
    <t xml:space="preserve">Per Energy Efficiency Commercial row item, Middletown is estimated to have ~22.6 million SQFT commercial space.  Https://www.eia.gov/consumption/commercial/reports/2012/energyusage/ gives 4241 trillion BTU electric annual use spanning 87093 million SQFT, all commercial building sizes. Or 48695 BTU per SQFT annually.  1 BTU ~= 0.000293071 kWh.  Or 14.27 kWh per SQFT.  Thus for all commercial space in Middletown, estimate is ~323,000,000 kWh annually.  However, a conservative 10% carbon emissions savings is assumed from energy aggregation as the initial scenario because the NJ program requires each business specifically “opt in”; “opt in” is not the automatic default for business, unlike residents.  Furthermore, its plausible that medium to large businesses  may have negotiated their own third party electricity contracts. </t>
  </si>
  <si>
    <t>At .758 pounds (NJ) X ~323,000,000 kWh annually, a 100% reduction via renewable energy saves ~122,000 tons.   10% would save ~12,200 tons.</t>
  </si>
  <si>
    <t>Increase Solar – Commercial</t>
  </si>
  <si>
    <t>M &amp; C</t>
  </si>
  <si>
    <t>“site clean energy facilities on already developed lands like city rooftops” ([see ref] 1 of 3 chances for sustainability).  An existing vacant ~300K SQFT big box/parking could generate ~ 6,300,000 KWH annually saving 2400 carbon tons per year using ~15.6K panels. (~ $3M at $188 per panel w/o installation) (~630 homes non-heating electrial annual usage).  A new 130K SQFT big box store could generate 2,700,000 KWH annually, save ~1000 tons, use ~ 6.8K panels at ~$1.3M for panels w/o install.</t>
  </si>
  <si>
    <t xml:space="preserve">Roofs, parking, carports, and vacant land are solar candidates. Separate carport item shows 1253 panels / 147 parking spaces ~ 8.5 panels per parking place. Newark avg sunlight hrs in 4.4 day, or ~ 9.4 KWH per day per parking spot.  For 100 car spots (~1620 SQFT ignoring aisles) ~ 940 KWH  generated per day peak sun (enough to power about 38 houses per year). 940KWH X .758 pounds / 2000 ~ .36  tons of carbon saved per day, or ~ 130 tons per year.  130 tons / 1620 SQFT ~ .8 tons saved per flat SQFT per year.  (note: .052 panels per SQFT) Peak sunny day loads vs night/shady days and storage to avoid grid impacts needed.  Existing flat roofs likely require ballasted solar panels. Professional engineering and costing required, including consideration of high winds.  (Earlier: 10 (78x39 inch) solar panels at 250 watt each might fit in average 162 SQFT (8.5 x 19) parking space at 45 degree angle)   </t>
  </si>
  <si>
    <t>“Increase photovoltaic solar capacity” in Middletown 2010 plan. “Incorporate solar in parking facility” in Woodbridge plan.   “Site clean energy facilities on already developed lands like city rooftops”, TNC strategy innovation, Nature Conservancy, Fall 2019.  KDCSolar installation at CentraState hospital in Freehold can generate 8,100,000 KWH per year on 26.2 acres offsetting 6300 carbon tons. https://kdcsolar.com/project/centrastate-medical-center/</t>
  </si>
  <si>
    <t>NJ had provided a nominal incentive of $500 for enactng a small wind ordinance.  However, this item is changed to reflect possibility of erecting a large wind turbine.  Cost, noise, access to grid, neighbor acceptance, etc. need to be addressed. How about the height and presumed higher winds in Hartshorne?  At Brookdale?  http://www.level.org.nz/energy/renewable-electricity-generation/wind-turbine-systems/</t>
  </si>
  <si>
    <t>Solar Panels – Commercial Parking</t>
  </si>
  <si>
    <t>Example Shrewsbury solar carport  may generate estimated  ~500,000 KWH per year saving ~190 tons with ~1200 solar panels on ~ 147 carport parking spaces.  Identify costs and propose Middletown candidates.</t>
  </si>
  <si>
    <t>Carport solar at 655 shrewsbury ave, shrewsbury. Satellite view shows ~1253 panels covering ~147 parking spaces. At assumed 250 watts per panel and 4.4 Newark average sunlight, = ~ 313 KW x Newark sunlight factor 4.4 = ~ 1400 KWH per day or ~ 500,000 KWH per year. At .758 (NJ) carbon pounds per KWH x 500,000 KWH / 2000 lbs/ton, save ~ 190 carbon tons per year. (Note that the roof of 655 Shrewsbury also has an estimated ~400+ solar panels; also, that the neighboring car dealer to the north also has a large solar panel roof installation)</t>
  </si>
  <si>
    <t>Great Adventure Jackson also has a large carport solar installation (ref photo shown by Steve Miller)</t>
  </si>
  <si>
    <t>Community  Solar</t>
  </si>
  <si>
    <t>C</t>
  </si>
  <si>
    <t>NJ has enacted a community solar. For example, Sussex Solar Gardens enables local utility consumers to purchase 1 to 25 panels, and receive bill credits. Identify initial 5MW project for Middletown saving ~3000 carbon tons per year. (Note, need not be physically located in Middletown)</t>
  </si>
  <si>
    <t>http://www.njcleanenergy.com/renewable-energy/programs/community-solar    Sussex Solar Gardens: https://sussexsg.com/contact-us/   Given current (10/19) NJ program limit of 5 MW per individual project, assuming 4.4 hrs Newark sunlight factor, a project could provide up to ~8,000,000 KWH per year (x .758 carbon pounds / 2000 = ~ 3000 tons saving per year per project).</t>
  </si>
  <si>
    <t>7/2/20  Steve Miller suggested Community Solar at Poricy Park, so  Poricy Park.  See the parks row for detailed Poricy Park computation, but a 200 kWH Community Solar project for Poricy Park is estimated using parking, buildings near to parking, and limited adjacent lawn areas.</t>
  </si>
  <si>
    <t>Municipal Solar  (Train station parking lot canopy)</t>
  </si>
  <si>
    <t>Medium</t>
  </si>
  <si>
    <t>Municipal solar such  as contemplated Middletown train station solar canopy would result in significant town savings and carbon reduction, including possible benefit for low income residents  via lower electric bills.</t>
  </si>
  <si>
    <t>Mayor Perry</t>
  </si>
  <si>
    <t>Anticipating report/analysis for project from town consultant.</t>
  </si>
  <si>
    <t>Pending consultant report</t>
  </si>
  <si>
    <t>12/11/19 Mayor Perry indicated solar canopy at Middletown train station pends consultant report, analysis and proposed project.  Would reduce town cost and carbon footprint, and benefit low income residents.</t>
  </si>
  <si>
    <t>Solar  – Schools</t>
  </si>
  <si>
    <t>Substantial solar panel electric output &gt; ~9,400,000 KWH annually (save &gt; ~3600 carbon tons), e.g. at Brookdale &amp; CBA roof, parking &amp; unused fields, High Schools South and North parking &amp; unused fields (Almost all Middletown school system  schools have rooftop  solar, but estimate could also be expanded to cover their parking lots &amp; unused fields, as well as private and religious schools)</t>
  </si>
  <si>
    <t>Contact relevant school authorities re next steps to deploy or expand solar.</t>
  </si>
  <si>
    <t xml:space="preserve">&gt; ~8,200,000 KWH annually or  .758 x 8.2M / 2000 = ~ 3100 carbon tons.  School solar panel candidates include:: A. Brookdale Community College: Est. 150K SQFT unused field + 763K parking (ignoring lanes) + 267K roof = ~1118K SQFT possible for solar panels.  At assumed 25% area use and 18 SQFT per panel, up to  ~ 16K+ panels may be possible (perhaps ~$3.4M panel cost w/o installation).  At 250 watt per panel this is ~ 4000 KW.  Newark factor 4.4 sunlight hours  per day  ~ 17600 KWH per day, or ~ 6,400,000 KWH per year.  </t>
  </si>
  <si>
    <t>B. High School South: Est. 80 SQFT unused field + 75K parking (ignoring lanes)  = ~115K SQFT total. At 25% area use, up to ~1.6K+ panels may be possible.  At 250 watts per panel, this is ~400 KW.  Newark factor 4.4 sunlight hours per day ~1.8 KWH per day, or ~640,000 KWH per year.  C. High School North:  No measurable unused fields, est. ~110K parking. AT assumed 25% area use, up to ~1.5K+ panels may be possible.  Or ~600,000 KWH per year. (D) CBA estimated at 121K roof + 151K unused fields + 51K parking ~ 323K.  At 25% usage ~ 81K or ~ 4.5K panels. At 250w ~ 1125KW or ~1,800000 KWH per year. Total from 4 schools (without considering elementary/middle schools nor Mater Dei) could provide ~79/400,000 KWH per year.  9400000 X .758  pounds per KWH /2000 = 3600 tons annually</t>
  </si>
  <si>
    <t>10/6/19 Steve Miller:” [Solar panels] could be used to power the Brookdale campus.  Any extra capacity could be sold to JCP&amp;L customers as “Community Solar”.  An example (to be explored) is Mercer CC which has a large ground-mount solar field, with energy display in school hallway.”  Web available articles indicate it may be 8 MW, 40,000 panels on 45 acres, perhaps installed ~ 2012 or 2013.</t>
  </si>
  <si>
    <t>Solar – Places of Worship</t>
  </si>
  <si>
    <t>Low</t>
  </si>
  <si>
    <t>~700,000 KWH annually (saves ~260 carbon tons) using 5% of identified parking, roofs, and grassy/vacant areas near Houses of Worship.</t>
  </si>
  <si>
    <t>Contact Ministers and Congregations regarding plans for solar expansion</t>
  </si>
  <si>
    <t>Separate tab lists estimates for 15+ Houses of Worship.  Note that (5) account for over 70% of the estimate; and 4 already have solar. An estimated 33K SQFT is available based on conservative 5% allocation of roofs, parking facilities, and unused grassy areas.  33K SQFT is 204 equivalent parking places.  Separate carport item is ~ 8.5 panels per parking place.  204 x 8.5 panels ~ 1700 panels.  Newark avg sunlight hrs in 4.4 day, or ~ 9.4 KWH per day per parking spot.  For 204 equivalent parking places ~ 1900 KWH  generated per day peak sun, or ~700,000 KWH annually. 1900 KWH X .758 pounds / 2000 ~ .72  tons of carbon saved per day, or ~ 260 tons per year..</t>
  </si>
  <si>
    <t>Solar – Park System Facilities</t>
  </si>
  <si>
    <t>~2,100,000 KWH annually (saves ~800 carbon tons) using 10% of identified parking, roofs, and grassy/vacant areas near buildings at Sandy Hook (lion's share),Thompson Park, Hartshorne Woods, Poricy Park, and Huber Woods.</t>
  </si>
  <si>
    <t>Contact relevant park authorities regarding their possible solar plans, and/or make suggestions.</t>
  </si>
  <si>
    <t>Parking lots, buildings and adjacent grassy/vacant areas identified at Sandy Hook. Thompson Park, Hartshorne Woods &amp; Huber Woods (Deep Cut Park, Tatum and Stevenson Tract are assessed as not suitable for significant solar to avoid solar development in fields and forests; likewise, beach areas at Sandy Hook are not considered).  Sandy Hook issues may include buried cable, salt air, sight lines, wildlife, hurricanes, flooding, and  interactions with Federal agencies.  However, more limited solar installations around Sandy Hook building area, a more protected area, might be more feasible.   Thompson park solar installations might be small beyond the existing solar on one building.  Hartshorne Woods has a parking area at the visitor center, and also a maintenance area with buildings, and this estimate included an allocation of adjacent lawn areas.  Poricy park had an activity building, a nearby house, parking lot, and some adjacent lawn/grassy areas, excluding nearby fields.  Huber woods contributed a very small roof area.  A combination of parking lots, roofs, and unused but nearby building lawn/grassy areas were considered for possible solar panel installation.  Since much of the area considered was parking, the combined estimated area (in equivalent parking spaces) is approx ~5700 at Sandy Hook, ~ 370  at Thompson Park. ~ 340 at Hartshorne Woods, ~200 at Poricy, and 15 at Huber woods.  Given the issues above, and thus taking a limited 10% of the combined ~6600 equivalent parking spaces, gives ~660 equivalent parking spaces.  Separate carport item shows 1253 panels / 147 parking spaces ~ 8.5 panels per parking place. Newark avg sunlight hrs in 4.4 day, or ~ 9.4 KWH per day per parking spot.  For 660 equivalent parking places  (~107K SQFT) ~ 6200 KWH  generated per day peak sun (using ~5610 panels), or ~2,300,000 KWH annually. 6200 KWH X .758 pounds / 2000 ~ 2.3  tons of carbon saved per day, or ~ 860 tons per year.</t>
  </si>
  <si>
    <t xml:space="preserve">A large subset of Middletown Township municipal parks was also reviewed.  However, the amount of possible space for solar panels was very small relative to other possibilities in this spreadsheet, and reviewing the rest was thus stopped, other than an estimate for limted areas of Poricy Park is included.  Tatum was excluded to avoid development on fields, forests, and wetlands.  Also, solar parking canopy would have dominated in small parking lots. Thus, no contribution to this parks row item from Middletown Township municipal parks is assumed at this time. Also, it is instead recommended that a review for possible solar deployment be conducted of all town facilities. </t>
  </si>
  <si>
    <t>7/2/20  Steve Miller suggested Community Solar at Poricy Park, so  Poricy Park was added to the parks computation, resulting in a slight increase.  Poricy Park allocation using the 10% factor resulted in only minor increase in the overall park estimate.  However, if developed at for 50% of  the identified space (parking lot, buildings, and some adjacent lawn areas but not historic buildings, forests, fields and wetlands)  listed in the computation in cell to the left instead of 10%, the 50% amount might result in output of ~940 kWH per day (~9.4 kWH per equivalent parking place) or ~343,000 kWH per year, saving .758 x 343,000 / 2000 = ~ 130 tons per year, using ~850 solar panels.  Note, using the Newark sun factor of 4.4 avg sunlight hours per day, this is approximately a 940/4.4 = ~ 200 kWH project, e.g. if considered for Community Solar.</t>
  </si>
  <si>
    <t>Solar – Condo, 55+ Housing, Apartment</t>
  </si>
  <si>
    <t>High density residential development could benefit from high density solar.  Avoid converting existing to gas.  Convert gas to electric / solar..  Develop proposals and steps.</t>
  </si>
  <si>
    <t>Https://www.epa.gov/energy/greenhouse-gases-equivalencies-calculatyr-calculations-and-references gives  0.0551 metric tons CO2/Mcf (thousand cubic feet; divide by 10 for hundred cubic feet or .00551 tons per ccf). Example 860 ccf hundred cubic foot single family home annually (2 people) might be 400 for multi-family unit assuming half size and given adjacent heated units.. 400 x .00551 = ~ 2.2 metric tons or ~ 2.5 english tons. 2.5 x 952 units (example 55+ facility) = 2.4K tons annually.  Solar example: Seabrook Village, Tinton Falls has a 5100 MWHR/yr on 20 acres solar farm by KDCSolar.  https://kdcsolar.com/project/seabrook/</t>
  </si>
  <si>
    <t>Prevent natural gas from  replacing electrical space and water heating</t>
  </si>
  <si>
    <t>Keep electric in 55+ condo facility.   Avoid  natural gas.</t>
  </si>
  <si>
    <t>Resident &amp; Green Team</t>
  </si>
  <si>
    <t>12/4/19 Letter to media re NJNG pipeline proposal following resident action</t>
  </si>
  <si>
    <t>12/4/19 Letter to media about NJNG proposal to replace electric service at  952 unit 55+ residential development with gas.  12/3/19 (and earlier green team meeting):  Resident presented NJNG proposed multi-phase buried pipe map this  community; pointed out many residents are opposed to this effort.  (Also see prior row where example 952 unit facility converted to gas would result in additional 2.4K carbon tons annually)</t>
  </si>
  <si>
    <t>Increase Solar – Residential [Single Family Home]</t>
  </si>
  <si>
    <t xml:space="preserve">Encourage increased penetration.  If 10% increased penetration, saves ~7,700 carbon tons across Middletown  (see also Electric Energy Aggregation intended to increase renewables).  </t>
  </si>
  <si>
    <t>Adjusted item to single family home. Observed NJ residence had 22 panels, or estimated 5.5KW system possibly averaging 4.4 sun hours per day x 5.5 = 24 KWH per day, or 8.8K KWH per year.   With this installation, saves about  3.2 carbon tons per year per residence, or 23962 x 3.2 = ~ 76,700 tons; if 10% additional penetration, ~7,700 tons saved.</t>
  </si>
  <si>
    <t>Municipal Energy Aggregation</t>
  </si>
  <si>
    <t>Municipal energy aggregation would result in significant town savings and carbon reduction, including possible benefit for low income residents  via lower electric bills.</t>
  </si>
  <si>
    <t>Jan 2020</t>
  </si>
  <si>
    <t>12/11/19 Mayor Perry indicated municipal energy aggregation pends consultant report, analysis and proposed project.  Would reduce town cost and carbon footprint, and benefit low income residents.</t>
  </si>
  <si>
    <t>Using Middletown building energy usage posting as of 1/20 at Sustainable New Jersey, annualized energy consumption for Middletown Township buiildings is 2,880,442 kWh.   This  excludes Middletown schools and senior housing.  At .758 pounds per kWh / 2000 is ~1100 carbon tons.</t>
  </si>
  <si>
    <t>Wind Energy Generation (Prior: Enact a small(?) wind energy ordinance)</t>
  </si>
  <si>
    <t>NJ plans 3.6 GW OFFSHORE wind turbine capacity by 2030.  Acceptance of land turbines in suburban areas may be problematic.</t>
  </si>
  <si>
    <t>NJ had provided $500 incentive for small turbine ordinance.  Further note:http://www.njcleanenergy.com/nj-offshore-wind#2030  Middletown average wind speed is 15.7 MPH, enough to drive turbines. [Needs carbon footprint estimate]  Location, noise, cost, &amp; grid access  need to be addressed.</t>
  </si>
  <si>
    <t>Business electric RPS (per NJ 2019 EMP)</t>
  </si>
  <si>
    <t>Tracks business electric if following NJ RPS per NJ 2019 EMP  (41,500 in 2030; see RPS tab)</t>
  </si>
  <si>
    <t xml:space="preserve">Per Energy Efficiency Commercial row item, Middletown is estimated to have ~22.6 million SQFT commercial space.  Https://www.eia.gov/consumption/commercial/reports/2012/energyusage/ gives 4241 trillion BTU electric annual use spanning 87093 million SQFT, all commercial building sizes. Or 48695 BTU per SQFT annually.  1 BTU ~= 0.000293071 kWh.  Or 14.27 kWh per SQFT.  Thus for all commercial space in Middletown, estimate is ~323,000.000 kWh annually.  </t>
  </si>
  <si>
    <t xml:space="preserve">At .758 pounds (NJ) X ~323,000,000 kWh annually, a 100% reduction via renewable energy saves ~122,000 tons. </t>
  </si>
  <si>
    <t>Business electric to 100% renewable (beyond RPS &amp; other tracked items)</t>
  </si>
  <si>
    <t>Tracks the savings of getting commercial electric to 100% renewable beyond NJ utility RPS and other tracked items. (10% savings: 6450 tons; see pie tab)</t>
  </si>
  <si>
    <t>At .758 pounds (NJ) X ~323,000,000 kWh annually, a 100% reduction via renewable energy saves ~122,000 tons.  10% is computed after subtracting business solar and business energy aggregation.</t>
  </si>
  <si>
    <t>Transportation (48% GHG emissions per NJDEP)</t>
  </si>
  <si>
    <t>Electric Vehicles (EV) – Passenger</t>
  </si>
  <si>
    <t>Rapid EV growth expected, e.g. Tesla, major car manufacturers, VW working on 1 million worldwide by 2025, etc. EV and charging network rollout depends on manufacturers, increased distance per charge, cost, and customer acceptance.  Cost expected to drop below fossil fuel vehicles, with lower maintenance.   Save over ~220,000 carbon tons annually if ALL passenger vehicles converted to EV.  Assuming 25% EV penetration within a few years, savings would be  ~55,000 carbon tons annually.</t>
  </si>
  <si>
    <t xml:space="preserve">  NYT 9/8/19 VW Hopes Logo Signals an Emission Free Future. NYT 9/16/19 Vegas Charges Ahead with Electric Car Spots.  NYT 9/16/19 Frankfurt Auto Show “Honda [introduces ] E and BMW showed ...electric ….. Mini”.  Marcus Schafer of Daimler: “Of course, the main focus is on electrification”.  NYT 10/25/19 “Zero-Emission Cars”; “...to have net-zero carbon emissions....”; “...rapidly phase out gas-powered vehicles”; “...by 2040...”  </t>
  </si>
  <si>
    <t xml:space="preserve"> An average passenger vehicle emits 4.6 carbon tons per year (11,500 miles); ref: https://www.epa.gov/greenvehicles/greenhouse-gas-emissions-typical-passenger-vehicle.  23962 residences X 2 cars per residence X  average 4.6 carbon tons = 220,450 carbon tons annually  (ref re cars per residence: https://datausa.io/profile/geo/new-jersey [may need to restart new jersey search at this site to see the quote].   Alternative: State of NJ 2018 transportation data of 29.4 MMTCO2 x passenger truck/car 91% = 26.75 MMTCO2 (Figure 3 data at reference https://www.state.nj.us/dep/aqes/pdf/GHG%20Inventory%20Update%20Report%202018_Final.pdf).. Other categories at the reference such as light commercial truck and buses are covered in other pie slices, though motorcycle (1%) is not covered at this time.   Using prorata NJ population approach (see Pie Chart tab) also used by Steve Miller in 01/02/20 email, we have 65482 NJ pop/ 8971000 X 26.75 MMTCO2 = 195,000 metric tons.  Note that the reference has Figure 4 covering 7.9 MMTCO2 for diesel consumption (covered by other Pie Chart slices or not yet covered as of 1/7/20).</t>
  </si>
  <si>
    <t>Electric Vehicles (EV) – Delivery and Light Commercial</t>
  </si>
  <si>
    <t>Local delivery and other similar commercial vehicles are significant contributors to carbon emissions.  At 25% EV, saves 3850 carbon tons.   (an assumption is no more rapid than passenger vehicle EV, and note some delivery vehicles are passenger vehicles)</t>
  </si>
  <si>
    <t>Vehicles include local package (4 services), floral, fast food, furniture, appliance, newspaper, etc. delivery.  Contractor, home/business maintenance, lawn, and similar.   A  neighborhood might have the 5 delivery services + 2 others per day.  For crude estimation purposes, (A) assume 2 non package vehicle visits per day per  local street for ½ its length on average, or 300 miles x 2 x .5 ~ 300 miles per day.  Assuming 6.5 days per week (fewer Sunday trips) ~ 52X6.5X300~100K+{ miles per year (local roads).  (B) 07748 has 500+ streets. Middletown has several more zip codes, and using geographic visual approximation, it can be imputed that Middletown thus has 1000+ streets (24K homes (ignoring multi-family) / 1000 ~ 24 homes per street.   1200 streets X 2 (non package) vehicles X 2 way = ~ 4800 non package trips per day.  Assume each non package trip traverses 25% (e.g. ½ of  either HW35 or HW36) of 12 miles each  of state and county roads  (ignoring trips outside of Middletown) = ~ (3+3) x 4800 = ~28800 miles per day, or 28800x 6.5x52= ~9.7M non package miles per year.   (C ) UPS &amp; FEDEX deliver ~ 15.1M packages in USA per day. Middletown has ~ 65K people/326 M ~ .0002 X 15.1M ~ 3K packages per day.  3K / anecdotal web site 183 packages per delivery shift = 16 trips (2 services) x 2 (for 4 services) ~ 40 trips  per day X 125 miles average anecdotal web site = ~ 4k miles per day X 6.5 X 52 = ~1.3M miles per year.  TOTAL: .1M+9.7M+1.3M = 11.1M miles per year.  MPG for delivery vehicles (https://afdc.energy.gov/data/10310) ~ 7 mpg (ignoring that some delivery vehicles are light duty but conversely some are heavy duty).   Thus, about ~ 1.6M gallons per year. 19.6# CO2 per gallon ~ /2000 = 15400 tons.  At 25% EV saves 3850 CO2 tons.</t>
  </si>
  <si>
    <r>
      <rPr>
        <sz val="7"/>
        <rFont val="Times New Roman"/>
        <family val="1"/>
        <charset val="1"/>
      </rPr>
      <t>Wikipedia: As of May 2010, the township had a total of 350.16 miles (563.53 km) of roadways, of which 302.18 miles (486.31 km) were maintained by the municipality, 31.44 miles (50.60 km) by Monmouth County and 11.95 miles (19.23 km) by the </t>
    </r>
    <r>
      <rPr>
        <sz val="7"/>
        <color rgb="FF0000FF"/>
        <rFont val="Times New Roman"/>
        <family val="1"/>
        <charset val="1"/>
      </rPr>
      <t>New Jersey Department of Transportation</t>
    </r>
    <r>
      <rPr>
        <sz val="7"/>
        <rFont val="Times New Roman"/>
        <family val="1"/>
        <charset val="1"/>
      </rPr>
      <t> and 4.59 miles (7.39 km) by the </t>
    </r>
    <r>
      <rPr>
        <sz val="7"/>
        <color rgb="FF0000FF"/>
        <rFont val="Times New Roman"/>
        <family val="1"/>
        <charset val="1"/>
      </rPr>
      <t>New Jersey Turnpike Authority</t>
    </r>
    <r>
      <rPr>
        <sz val="7"/>
        <rFont val="Times New Roman"/>
        <family val="1"/>
        <charset val="1"/>
      </rPr>
      <t xml:space="preserve">  Web site for anecdotal package delivery data: https://www.browncafe.com/community/threads/average-stops-per-day-delivery-and-pickups.35610/</t>
    </r>
  </si>
  <si>
    <t>Electric Vehicles (EV) – School Bus</t>
  </si>
  <si>
    <t>Important both for carbon reduction and diesel emissions and impact on children's and resident's health.  Assess carbon footprint, available product, costs and timeline, and proposal.  Estimated ~1200 carbon tons saved annually converted to EV buses.</t>
  </si>
  <si>
    <t>9/22/19 Al Gore “It's Not Too Late fo the Climate”, NYT: “Over half of all buses in the world will be electric within the next 5 years, a majority in China, according to some market experts.  At least 16 nations have set targets to phase out internal combustion engine vehicles”</t>
  </si>
  <si>
    <t>Middletown had ~ 10,000 students in public school system for 2010-2011 per wikipedia.  Given many will be bused to  only two high schools over substantial distances, but far fewer will be bused to many much more nearby elementary &amp;  middle schools, it may be reasonable to assume 50% are bused (though of course many are driven, as seen by traffic; and  maybe some high school students drive).  Anyway, for estimation  purposes assume ~5000 students are bused in school buses holding 54 students (national  school bus stats), or ~100 buses = ~ 100 trips one way, or ~200 round trips (excluding extracurricular, late, specialized, etc).  Its assumed that bus  transportation for private schools is included in the prior figures.  A better estimate may require much more detail from the transport  companies and/or route detail, which was not readily found on the web.  Its observed that the distance from Middletown High School North to Port Monmouth is ~2.7 miles and from Middletown High School North to Lincroft is ~2.7 miles.  Therefore its assumed the average bus trip is 2.8 miles.   NJ  state regulations appear to require busing of high school students at 2.5 miles, and elementary school students at 2 miles.  For the estimated 200 trips both ways, it is estimated thus  that approx 560 bus miles per  day.  New Jersey requires 180 days school year, or ~101,000 school  bus miles per year.  The average fuel economy of school bus is 7 MPG (https://afdc.energy.gov/data/10310); a possible refinement is to find out the mixture of diesel vs gas and mileage by model in Middletown but this might also need to be known by route.   At 7 MPG, Middletown school buses consume ~ 101,000  /  7 = ~ 14,000 gallons per year.  For this purpose, assume its gas at .009 carbon metric tons per gallon, or ~1260 carbon tons annually.</t>
  </si>
  <si>
    <t>Electric Vehicle (EV) – Refuse Trucks</t>
  </si>
  <si>
    <t>Important both for carbon reduction and diesel emissions and impact on children's and resident's health.  Assess carbon footprint, available product, costs and timeline, and proposal.  Estimated ~1250 carbon tons saved annually converted to EV buses.</t>
  </si>
  <si>
    <t>Assumptions: Middletown residence and businesses considered together with single pickup service, regardless of separate contracts for refuse pickup. Middletown residential refuse pickup is twice per week, and once every two weeks for recyclables; same is assumed for businesses.  Thus the average pickup per entity is assumed at 2.5 times per week.   It is assumed that 345 miles are traversed (see data in right cell) for each pickup cycle, or ~863 miles per week. Commercial building average size is ~16K SQFT as per eia.gov (article “Average size of new commercial buildings in United States continues to grow”).  Row above indicates pro-rated 22.6 million SQFT in Middletown.  Thus, estimate of  ~1400 commercial buildings in Middletown.  Row above indicates 23962 households; however, for this estimate, this is reduced by 10% as some will be multi-family handled by centralized garbage, e.g. dumpsters. Thus, combined = ~23,000 buildings.  Garbage trucks may be able to load trash for from 500 to 1000 homes based on several internet references.   https://www.scdhec.gov/environment/land-and-waste-landfills/how-landfills-work gives 800.  An assumption is that each refuse trucks is driven to/from the Monmouth County reclamation center, 16 miles to Middletown town hall as an “average” starting location given by eyeball Middletown town hall is roughly centered in Middletown, or 32 miles round trip.  Solterra Recycling is apparently the current contractor for Middletown residential as of 2020. The location of where their refuse trucks are stored was not readily identified.  For the purposes of this estimate, it is assumed each refuse truck is driven the same 16 miles roundtrip from a storage location (currently unknown) to Middletown before starting and after ending the refuse pickup.  A refuse truck gets approx 3 mpg per https://qz.com/749622/the-economics-of-electric-garbage-trucks-are-awesome/ .  Putting all this together: ~23,000 buildings / ~800 per truck = ~30 truck loads per cycle X 2.5 cycles = ~ 75 truck loads per week.   With assumption of 1 trip to/from overnight parking and reclamation center, we have 16x2+16x2= 64 miles per truck.  75 trips per week x 65 miles = ~ 4875 miles  per week to get all the trucks to/from Middletown.  Assume that all Middletown roads are driven “once” to do all the pickup, i.e. the ~863 miles per week for 2.5 cycles indicated earlier.  Thus, combined ~5738 miles per week, or ~300K miles per year.   At 3 mpg, ~ 100,000 gallons of diesel fuel per year.  Though Solterra website mentions conversion of trucks to natural gas  there is some literature that due to methane emissions during natural gas production and distribution, the net impact of converting to natural gas could be worse if methane emissions are not corrected and if natural gas efficiency is not improved.  See for example https://pubs.acs.org/doi/abs/10.1021/acs.est.5b00412.  Therefore, since Solterra conversion detail is not known generally or for Middletown, for the purposes of this estimate, we assume diesel to EV.  Reference https://www.energy.gov/eere/vehicles/fact-861-february-23-2015-idle-fuel-consumption-selected-gasoline-and-diesel-vehicles gives various idling fuel consumption figures; diesel delivery truck is chosen as closest match at ~ .8 gallon per hour for idling without load (Solterra refuse trucks have a load considering the arm that picks up the containers, so the .8 gallon/ hr may be on the low side).  Assume that it takes 20 seconds to pick each container at 1 container per building.  Thus 800 buildings from above X 20 seconds ~ 270 min or 4.5 hours or .8 x 4.5 = 3.6 gallons. At 75 truck loads per week = 270 gallons per week, or 14,000 gallons per year.  Thus combined diesel fuel estimate is ~ 114,000 gallons per year for Middletown refuse pickup.  Web references provide 22# of carbon per gallon of diesel, so 114Kx22/2000 = ~1250 carbon tons</t>
  </si>
  <si>
    <r>
      <rPr>
        <sz val="7"/>
        <rFont val="Times New Roman"/>
        <family val="1"/>
        <charset val="1"/>
      </rPr>
      <t>Wikipedia: As of May 2010, the township had a total of 350.16 miles (563.53 km) of roadways, of which 302.18 miles (486.31 km) were maintained by the municipality, 31.44 miles (50.60 km) by Monmouth County and 11.95 miles (19.23 km) by the </t>
    </r>
    <r>
      <rPr>
        <sz val="7"/>
        <color rgb="FF0000FF"/>
        <rFont val="Times New Roman"/>
        <family val="1"/>
        <charset val="1"/>
      </rPr>
      <t>New Jersey Department of Transportation</t>
    </r>
    <r>
      <rPr>
        <sz val="7"/>
        <color rgb="FF000000"/>
        <rFont val="Times New Roman"/>
        <family val="1"/>
        <charset val="1"/>
      </rPr>
      <t> and 4.59 miles (7.39 km) by the </t>
    </r>
    <r>
      <rPr>
        <sz val="7"/>
        <color rgb="FF0000FF"/>
        <rFont val="Times New Roman"/>
        <family val="1"/>
        <charset val="1"/>
      </rPr>
      <t>New Jersey Turnpike Authority</t>
    </r>
    <r>
      <rPr>
        <sz val="7"/>
        <color rgb="FF000000"/>
        <rFont val="Times New Roman"/>
        <family val="1"/>
        <charset val="1"/>
      </rPr>
      <t>.   For the purposes of this estimate, 345 miles is assumed for refuse trucks (excluding the Garden State Parkway operated by the New Jersey Turnpike Authority).  However, refuse trucks have been seen operating on the county and state highways, and there are both residences and business along them with refuse pickup.</t>
    </r>
  </si>
  <si>
    <t>Here is a detailed analysis of natural gas vs diesel refuse trucks.  https://afdc.energy.gov/files/u/publication/casestudy_cng_refuse_feb2014.pdf</t>
  </si>
  <si>
    <t>Electric Vehicles (EV) – Local Transit</t>
  </si>
  <si>
    <t>Candidates for carbon reduction include (a) EV bus/van transit for residents, e.g. to train station &amp; NYC port authority (b) EV senior transit (c) NJ  &amp;  commercial transit rail/bus through Middletown (including Brookdale) (d) ride share. Combined savings for local transit (including to/from NYC) bus routes within, originating, terminating or stopping in Middletown ~ 2870 tons (excludes senior, ride share, etc)</t>
  </si>
  <si>
    <t>For example, for seniors, to/from train, to/from key employers, to/from key shopping, to/from concentrated residential</t>
  </si>
  <si>
    <t>(1)Middletown NJT bus rt 834: 6 days, 14 trips x 2 way = 28 trips X est 13 miles = 364 miles x 312 days ~ 113,000 miles / est. 5 MPG diesel bus = 22.6K gallons per year x 22 # carbon  = ~497K # / 2000 = ~ 250 carbon tons.(2) Academy bus operates ~59 trips (both ways) weekdays start/ending at exit 109 lincroft (a few also have this as a stop) to/from port authority NYC.  59 trips x 260  weekdsys = 15340 trips X 47 miles ~ 721K miles annually / 5 mpg diesel ~ 144K gallons X 22# carbon ~ 3.1M # carbon / 2000 ~ 1600 tons carbon. (3) Three bus routes listed for Brookdale.  #817  28 weekday trips  = 140 trips + 24 Sat trips per week = 164 trips at est 20 miles. Or 171K annual miles / 5 mpg ~34K gallons x 22# = ~750K / 2000 = 375 tons;  #832 has 192 weekday/sat trips + 20 sun trips  = 212 trips per week at est 14 miles per trip. Or 154K annual miles / 5 mpg =~31K gallons x 22# = ~679K / 2000 = ~340 tons;  #838 has 140 weekday trips + 9 sat trips = 149 trips per  week at est 18 miles per trip. Or ~139K  annual  miles / 5 mpg ~ ~28K galllons  x 22# = ~614K / 2000 = 307 tons. All: Assumption since bus stops/goes through Middletown that all carbon reductions  benefit everyone regardless of actual Middletown ridership vs other towns.  Combined local transit savings from EV bus estimated ~ 2870 carbon tons (excludes possible savings from ride share, senior  citizen, disabled, and similar transit services)</t>
  </si>
  <si>
    <t>Electric Vehicle Transportation Hub at Middletown Train Station (proposed in conjunction with Community Solar at Middletown Train Station)</t>
  </si>
  <si>
    <t>Expedite and amplify deployment of EV for local transit and delivery  vehicles, while providing  focus on EV for residents, commuters, senior citizens, the disabled, students and others.  Reduce Vehicle Miles Traveled (VMT).  See other items for carbon emission reductions.</t>
  </si>
  <si>
    <t>Electric Vehicles (EV) – Municipal Fleet</t>
  </si>
  <si>
    <t>Cut municipal transportation carbon emissions.  Estimated at ~2800 carbon tons per year for 150 patrol cars &amp; 100 non truck other vehicles, i.e. trucks NOT included.  Assuming 25% EV penetration in Middletown non truck fleet in next few years = ~ 700 carbon tons saved annually.</t>
  </si>
  <si>
    <t>Highway patrol car mileage exceeds 100 miles per shift, whereas city patrol car mileage is &lt;=50.   Let's assume suburban is 75; assume police cars used 7 days but little at night in Middletown; so round up to 100 miles per day for 3 shifts, or 700 per week, or about 35,000 per year.   Example typical patrol car mileage might be 20 mpg (https://nccriminallaw.sog.unc.edu/the-fuel-efficiency-of-law-enforcement-vehicles/).  Thus estimate of 1750 gallons per year per patrol car.  ~.009 metric carbon tons per gallon per EPA X 1750 gallons X 150 police vehicles (ref S. Miller email 12/2/19) ~ 2363 carbon tons per year.   Same  email indicates 100 non  truck other vehicles.  Using computations  shown for passenger vehicle item this is 4.6 carbon tons X 100 = ~ 460 carbon tons per year.  Combining patrol car and non truck vehicles together = ~ 2800 carbon tons annually.</t>
  </si>
  <si>
    <t>Establish Site for Electric Vehicle Car-Sharing, e.g. Middletown train station</t>
  </si>
  <si>
    <t>For example, establish EV ride sharing fleet (with lift companies) at  Middletown train station for EV trips to train and bus stops. Provide charging stations at train station. Replace fossil fuel carbon emitting trips.</t>
  </si>
  <si>
    <t>Reference: 11/3/19 Bllomberg TV news regarding EV ride share fleets in cities</t>
  </si>
  <si>
    <t>Incorporate alternative vehicle charging [EV] facilities</t>
  </si>
  <si>
    <t>Recommend town incorporate EV charging stations in town facilities and via ordinances for businesses.</t>
  </si>
  <si>
    <t>Purchase Alternative Fuel Vehicles</t>
  </si>
  <si>
    <t>Recommend action for leadership in EV purchase to reduce carbon footprint.  See EV item instead.</t>
  </si>
  <si>
    <t>EV instead of CNG?  Also see “improve mileage of town vehicles”, as possibly considered the same item.  Middletown 2010 plan: Transitions to Green Fleets</t>
  </si>
  <si>
    <t>Fleet Inventory</t>
  </si>
  <si>
    <t>Inventory exists; see item calling for plan to improve.</t>
  </si>
  <si>
    <t>Listing of vehicles.  There are a few alternative fuel vehicles. MPG information.  9/18/19 T. Mercandante stated no full EV currently in Middletown fleet</t>
  </si>
  <si>
    <t>Plan to improve mileage of town vehicles</t>
  </si>
  <si>
    <t>Recommend develop plan for Middletown to lead in EV &amp; high mileage vehicles via replacing existing vehicles.  Leadership expected to help overall vehicle carbon reduction.</t>
  </si>
  <si>
    <t>Provide a plan to substantially improve mileage and/or substantially switch to EV (or alternative fuel)</t>
  </si>
  <si>
    <t>CNG Fueling Station</t>
  </si>
  <si>
    <t>Focus on EV instead. CNG burns fossil fuels, contributing to carbon footprint.  CNG is “one off” not portable to rest of town, and expensive to maintain.</t>
  </si>
  <si>
    <t>Does this serve as a viable  interim path to substantially reduce town carbon emissions pending future EV?</t>
  </si>
  <si>
    <t xml:space="preserve">Enforce Anti-Idling Policy For Medium And Heavy Duty Non-Emergency Municipal Vehicles </t>
  </si>
  <si>
    <t>Very small portion of overall vehicle idling.  Study how many and which vehicles are idling for how much and carbon impact.</t>
  </si>
  <si>
    <t>Anti-Idling Guidelines for Personal Vehicles</t>
  </si>
  <si>
    <t>Recommend EV items instead and also high mileage rules (e.g. supporting California rules).  Challenging behavior acceptance, especially in cold and hot weather.</t>
  </si>
  <si>
    <t>Complete Streets</t>
  </si>
  <si>
    <t>Middletown already mostly built out. What else can be done?  Plans for major developments do include bicycle/ &amp; pedestrian consideration, though demand is limited.</t>
  </si>
  <si>
    <t xml:space="preserve">See Woodbridge Bikeways. </t>
  </si>
  <si>
    <t>Safe Roads to School</t>
  </si>
  <si>
    <t>Middletown won $1M grant under Safe Roads to School program for River Plaza school area.  Otherwise, assess where improvements could be made to encourage bicycling/walking or EV transit instead of individual vehicles.</t>
  </si>
  <si>
    <t>What can be done in Middletown regarding Safe roads to school that would result in tangible energy savings?</t>
  </si>
  <si>
    <t>Housing density to help achieve mass transit densities</t>
  </si>
  <si>
    <t>(a) New high density housing  is recently approved for Middletown, which may help reduce single family housing on undeveloped land, reducing overall carbon footprint growth (b) Some communities are changing ordinances to allow multi-dwellings instead of single family homes; a study could be undertaken regarding feasibility and acceptance.</t>
  </si>
  <si>
    <t>Middletown has new car centric high  density residential development authorized and completed. Are there any associated mass transit improvements?</t>
  </si>
  <si>
    <t>Buy local</t>
  </si>
  <si>
    <t xml:space="preserve"> Buy Local programs may encourage food from nearby rural areas rather than long distance carbon intensive shipping.  Study and recommendations.</t>
  </si>
  <si>
    <t>Internet purchasing is reducing personal VMT, though  increasing truck VMT.  What further improvement can be made?  New large shopping center could create more VMT from other towns.</t>
  </si>
  <si>
    <t xml:space="preserve">Create and Implement “Anything But Cars” (Abc) Program </t>
  </si>
  <si>
    <t>See EV and other items in lieu of this.</t>
  </si>
  <si>
    <t>Also overlaps with car pooling and ride sharing mentioned elsewhere.</t>
  </si>
  <si>
    <t xml:space="preserve">Become A Leader In Regional Transportation Solutions </t>
  </si>
  <si>
    <t>Study of where Middletown could provide group transit solutions.  Middletown already has NJ Transit train and bus routes.</t>
  </si>
  <si>
    <t>Included for any items Woodbridge identifies  relative to best practices, NJ Transit, etc.  Might be a good idea to reach out to Woodbridge.</t>
  </si>
  <si>
    <t>Improve NJ Transit (many cancellations &amp; delays)</t>
  </si>
  <si>
    <t>Recommend transit riders and town leadership communicate concerns to NJ Transit and state leadership.  (See ref)</t>
  </si>
  <si>
    <t>NJ transit cancellation/delay situation may discourage use of this public transit and return to cars.  See NYT 9/28/19 which focuses on Middletown: “Transit Misery at its Worst on this Train”</t>
  </si>
  <si>
    <t>Trip optimization software (municipal)</t>
  </si>
  <si>
    <t>Identify actual benefits, software, implementation, funding.</t>
  </si>
  <si>
    <t>Vehicle maintenance (municipal)</t>
  </si>
  <si>
    <t>Refer to EV items instead.  Also, modern gas vehicles tend to have steady performance for many years.</t>
  </si>
  <si>
    <t xml:space="preserve">Create A Carpool Board For Municipal Employees And Promote Carpooling / Alternative Fuel Vehicles </t>
  </si>
  <si>
    <t>Determine actual town employee interest and acceptance, then consider program.</t>
  </si>
  <si>
    <t>Vehicle Miles Traveled (VMT) Reduction</t>
  </si>
  <si>
    <t>Refer to EV and group transit items instead.  Or study trip purpose and durations for possible recommendations (e.g. deliver items instead of driver trips)</t>
  </si>
  <si>
    <t>Residential (14% GHG)</t>
  </si>
  <si>
    <t>Convert space and water heating from fossil fuel to electric (including other appliances such as range and dryer).</t>
  </si>
  <si>
    <t>Help maximize carbon emission reduction in coming decades.  25% reduction in carbon emissions is estimated at 19.8K tons annually.</t>
  </si>
  <si>
    <t>The BTU energy consumption of the average home in New Jersey is 127 million BTU (2009).   Space heating accounts for nearly half the energy used in a New Jersey home (~ 49%  from ref below or 62 million BTU; or ~620 therms).  At 12 pounds of carbon per therm, saving 90% of this (excluding 10% energy savings tracking in another item)  ~ .9 x 7440 / 2000 or ~ 3.35 tons per year per house; across all Middletown houses = ~ 23692 x 3.35 = ~79400 tons .  At 25% ~ 19.8 tons. https://www.eia.gov/consumption/residential/reports/2009/state_briefs/pdf/nj.pdf  (Note its assumed that space and water heating, and all gas appliance (range, dryer, other), along with oil &amp; propane are included in this estimate.</t>
  </si>
  <si>
    <t>Residential Energy Efficiency and Outreach</t>
  </si>
  <si>
    <t>Continue to encourage energy savings.  If residential space heating energy usage is reduced 10%, the estimated carbon emissions savings spanning Middletown is ~8800 tons.</t>
  </si>
  <si>
    <t xml:space="preserve">See State of NJ residential energy, JCP&amp;L energy saving, and NJ Natural Gas energy saving web pages.  Middletown web posting:  Primarily energy audits. Woodbridge:  Home Performance With Energy Star.   </t>
  </si>
  <si>
    <t xml:space="preserve">The energy consumption of the average home in New Jersey is 127 million BTU (2009).   Space heating accounts for nearly half the energy used in a New Jersey home (~ 49%  from ref below or 62 million BTU; or ~620 therms).  At 12 pounds of carbon per therm, a 10%  savings would be ~ .1 x 7440 / 2000 or ~ .37 tons per year per house; across all Middletown houses = ~ 23692 x .37 = ~8810 tons . https://www.eia.gov/consumption/residential/reports/2009/state_briefs/pdf/nj.pdf </t>
  </si>
  <si>
    <t>Green Building and Energy Efficiency</t>
  </si>
  <si>
    <t>Review of existing ordinances/standards and possible improvements.  Identify specific actions.</t>
  </si>
  <si>
    <t>Use high efficiency furnace, AC and associated fan</t>
  </si>
  <si>
    <t>Is this covered under outreach?  Study of extent of old equipment and how to encourage/fund replacement</t>
  </si>
  <si>
    <t>Example reference:  https://www.energystar.gov/products/most_efficient/furnaces  shows 97%  AFUE versus 80% for standard gas furnace. Also see variable speed motor item.</t>
  </si>
  <si>
    <t>Lighting upgrades</t>
  </si>
  <si>
    <t>Est 6230 tons (est 0.6% Middletown carbon), or .26 tons per household.  Is this covered under outreach?</t>
  </si>
  <si>
    <t xml:space="preserve">https://www.drawdown.org/solutions/buildings-and-cities/led-lighting-household </t>
  </si>
  <si>
    <t>2 to 3 B home sockets still contain incandescent or halogen bulbs. All to LED saves 38 M tons (approx 7 million cars), saving $14 B per year.  Avg house savings is $100.  Implies 140 M homes. Thus 38 M tons / 148 M homes = .26 tons per home X 23692 = approx 6230 tons in Middletown per year.  Ref: One Thing You Can Do Switch Light Bulbs, 9/7/19 New York Times</t>
  </si>
  <si>
    <t>Use ENERGY STAR appliances</t>
  </si>
  <si>
    <t>New appliances meet government requirements; replacement gradually implements this.</t>
  </si>
  <si>
    <t>See also Residential Energy Efficiency Outreach.  Also, natural replacement may take care of most of this.</t>
  </si>
  <si>
    <r>
      <rPr>
        <sz val="7"/>
        <rFont val="Arial"/>
        <family val="2"/>
        <charset val="1"/>
      </rPr>
      <t>2</t>
    </r>
    <r>
      <rPr>
        <vertAlign val="superscript"/>
        <sz val="9"/>
        <rFont val="Arial"/>
        <family val="2"/>
        <charset val="1"/>
      </rPr>
      <t>n</t>
    </r>
    <r>
      <rPr>
        <vertAlign val="superscript"/>
        <sz val="7"/>
        <rFont val="Arial"/>
        <family val="2"/>
        <charset val="1"/>
      </rPr>
      <t>d</t>
    </r>
    <r>
      <rPr>
        <sz val="7"/>
        <rFont val="Arial"/>
        <family val="2"/>
        <charset val="1"/>
      </rPr>
      <t xml:space="preserve"> refrigerator outreach (garage, basement)</t>
    </r>
  </si>
  <si>
    <t>See outreach</t>
  </si>
  <si>
    <t>Is this covered under outreach?  If not, next steps?</t>
  </si>
  <si>
    <t>Install programmable thermostats</t>
  </si>
  <si>
    <t>Plug load monitoring</t>
  </si>
  <si>
    <t>Commercial and residential plug-ins can consume substantial power when not in use.</t>
  </si>
  <si>
    <t>Lighting occupancy sensors</t>
  </si>
  <si>
    <t>Conversion to LED should minimize need for this.</t>
  </si>
  <si>
    <t>Participate in “Climate Choice”  &amp; NJ Energy Star residential development programs</t>
  </si>
  <si>
    <t xml:space="preserve">http://rcgb.rutgers.edu/nj-climate-choice-home-njcch-pilot-project/ </t>
  </si>
  <si>
    <t>Water efficiency and ordinances for residential and commercial water conservation</t>
  </si>
  <si>
    <t>Savings is approx 900 carbon tons per year if 10% of water delivered (and hence sewer) is saved.</t>
  </si>
  <si>
    <t>The following reference indicates 45M tons of GHG.  Using USA Pop ~ 330M &amp; Middletown pop ~ 65482, and assuming the 45M tons is carbon emissions, Middletown consumes ~ 8929 tons per year.  If 10% is saved, this is 893 carbon  tons per year (rounded up to 900)  https://www.epa.gov/sustainable-water-infrastructure/energy-efficiency-water-utilities</t>
  </si>
  <si>
    <t>USA Pop ~ 330M.   Middletown pop ~ 65482.  Pro rata share = 1.1M kWh.  Based on: Http://allthingsgreen.axelhouse.com/water.htm   Extract: American public water supply and treatment facilities consume about 56 billion kilowatt-hours (kWh) per year�enough electricity to power more than 5 million homes for an entire year. For example, letting your faucet run for five minutes uses about as much energy as letting a 60-watt light bulb run for 14 hours.</t>
  </si>
  <si>
    <t>Battery (or Electric) Landscape Equipment (Mowing, trimming, etc) [this item covers combined residential, commercial, schools, municipal, parks/fields, highways, places of worship etc.)</t>
  </si>
  <si>
    <t>25% of yard equipment including mowing converted to battery (or electric cable) is .25 x 1160 carbon tons = ~ 290 carbon tons.</t>
  </si>
  <si>
    <t>20 pounds of carbon emissions per gallon, as per https://www.fueleconomy.gov/feg/contentIncludes/co2_inc.htm  Based on the following ref, these computations use conservative .5 gallons per acre, though the following thread also lists higher values and dependency on variables: https://www.lawnsite.com/threads/gallons-of-fuel-needed-to-mow-an-average-acre.168784/page-2  The  average NJ yard size is 8279 feet per https://www.homeadvisor.com/r/average-yard-size-by-state/ (scroll down to see NJ).  The reference does not remove driveway nor gardens for yard, so for this purpose we assume (3) average car size for drive and (1) for gardens. Applying an average for parking spaces, we would get 8279 – (4 *  162) = 7631 SQFT.  7631 / 43560 = .18 acre.   .18 acre * .5 gallons = .09 gallons per typical mow.  Assuming once per week for April to October ~ 7/12 * 52 * .09 = 2.7 gallons per year per typical residence.</t>
  </si>
  <si>
    <t>Prior cell gave 2.7 gallons for mowing typical NJ resdence per year.  Reduce 23962 Middletown households by 10% for multi-family, senior housing, etc (even though they typically would have mowable areas, the average per family is far lower).  So .9 * 23962 * 2.7 gallons ~ 58000 gallons to mow Middletown residences per year. 58000 * 20 pounds carbon emissons /2000 = 580 tons.   While for the purposes of this computation it was not possible to estimate the combined grass mowing areas for commercial, schools, highways, parks/field, and places of worship, an aerial view of Middletown was examined for these, and this inspection shows tremendous amounts of grassy areas.  Therefore, it seems reasonable to assume that the combination of all these other grassy areas is at least equal to the residential estimate, and therefore, a crude combined estimate is 1160 tons.  (Note, snowthrowing and plowing is assumed also  included in this estimate; snow removal may be partly offset by lower VMT, but on the other hand, reductions in VMT due to inclement weather are included in the average national and state VMT figures)</t>
  </si>
  <si>
    <t>Commercial (10% GHG)</t>
  </si>
  <si>
    <t>Convert space and water heating from fossil fuel to electric</t>
  </si>
  <si>
    <t>Help maximize carbon emission reduction in coming decades.  25% reduction in carbon emissions is estimated at 13K tons annually.</t>
  </si>
  <si>
    <t>Per EIA for 2012, 5.5M commercial buildings in USA.  From EIA data, average building size in northeast est ~ 20,500 SQFT.  Per EIA for 2012, 487 billion cubic feet gas for 11,068,000,000 commercial SQFT (or 44 cubic feet per SQFT) in NorthEast. USA pop 326M in 2017; Middletown population at 65482 = .02%. , or 1100 commercial buildings  pro rata to pop.  1100X20,500 SQFT estimated ~22.6M SQFT commercial space in Middletown.  22.6M SQFTx44 cubic feet = ~992M cubic feet or ~ 9.9M CCF (or therm) x 11.7 carbon pounds per therm = ~116M carbon pounds or ~58K  tons. ~13Ktons with 25% energy savings (assumes another 10% already obtained via energy efficiency item)</t>
  </si>
  <si>
    <t>Energy efficiency for Commercial Buildings</t>
  </si>
  <si>
    <t>Substantial carbon reduction possible with energy  savings programs available; e.g. https://www.njcleanenergy.com/commercial-industrial/home/home.  Up to ~5,800 carbon ton reduction possible from  example 10% energy savings spanning Middletown commercial space (assumes natural gas reduction)</t>
  </si>
  <si>
    <t>Per EIA for 2012, 5.5M commercial buildings in USA.  From EIA data, average building size in northeast est ~ 20,500 SQFT.  Per EIA for 2012, 487 billion cubic feet gas for 11,068,000,000 commercial SQFT (or 44 cubic feet per SQFT) in NorthEast. USA pop 326M in 2017; Middletown population at 65482 = .02%. , or 1100 commercial buildings  pro rata to pop.  1100X20,500 SQFT estimated ~22.6M SQFT commercial space in Middletown.  22.6M SQFTx44 cubic feet = ~992M cubic feet or ~ 9.9M CCF (or therm) x 11.7 carbon pounds per therm = ~116M carbon pounds or ~58K  tons. ~5800 tons with 10% energy savings.</t>
  </si>
  <si>
    <t>Steve Miller  10/15/19: Portfolio Manager is possible monitoring tool https://www.energystar.gov/buildings/tools-and-resources/portfolio-manager-0</t>
  </si>
  <si>
    <t>See above energy item.</t>
  </si>
  <si>
    <t>Prior row item covers energy efficiency.</t>
  </si>
  <si>
    <t>12/3/19 meeting stated that letter to Middletown on green building standards</t>
  </si>
  <si>
    <t>Woodbridge plan  also has green building items, such as scorecards, audits, etc.</t>
  </si>
  <si>
    <t>NJ BPU Pay for Performance program for industrial and commercial facilities</t>
  </si>
  <si>
    <t>NJ</t>
  </si>
  <si>
    <t>Active NJ program covers large business, multi-famiily and other applicants that meet criteria.  Pays incentives. Assess Middletown situation and develop plan to encourage.  Middletown carbon footprint needed.</t>
  </si>
  <si>
    <t xml:space="preserve">http://www.njcleanenergy.com/commercial-industrial/programs/pay-performance </t>
  </si>
  <si>
    <t>Is this covered under commercial energy efficiency / audit programs?</t>
  </si>
  <si>
    <t>Commercial and residential plug-ins can consume substantial power when not in use.  Are there devices to reduce usage?</t>
  </si>
  <si>
    <t>For example, CFL to LED.   Commercial exit sign upgrades to LED.</t>
  </si>
  <si>
    <t xml:space="preserve">Small Business Energy Efficiency And Incentives Outreach </t>
  </si>
  <si>
    <t>Assess extent of NJ SBAP or other energy programs benefit to Middletown and energy efficiency, and next steps.</t>
  </si>
  <si>
    <t xml:space="preserve">https://www.state.nj.us/dep/aqes/sbap/index.html </t>
  </si>
  <si>
    <t>Ground Source Heat Pumps</t>
  </si>
  <si>
    <t xml:space="preserve">Investigate what needs to be done,, benefits re carbon savings, and costs. </t>
  </si>
  <si>
    <t xml:space="preserve">Ground Source Heat Pumps are a potential signficant energy saver for heating and cooling.  Needs further investigation; may be suitable for schools, government buildings and larger commercial installations; has also been ussed for residential installation. NJ mention  at http://www.sustainablejersey.com/grants-resources/grants-portal/single-grant/?tx_sjcert_grants%5Bcontroller%5D=Grant&amp;tx_sjcert_grants%5Baction%5D=show&amp;tx_sjcert_grants%5Bgrant%5D=213&amp;cHash=799a010e104540d62a0c2f80e27e0d86   </t>
  </si>
  <si>
    <t xml:space="preserve">NY reference: https://www.nyserda.ny.gov/Researchers-and-Policymakers/Geothermal-Heat-Pumps  </t>
  </si>
  <si>
    <t xml:space="preserve"> 10/17/19 Steve Miller: Another geothermal method and  reference:  NJ average climate is about perfect for 0 average of positive and negative degree days over a full year.  So a large thermal mass/liquid storage heat sink, buried a relatively shallow depth, and well-insulated, looks promising to be a lower cost way to use a geo heat sink for both summer cooling and winter heating. Gaylord Olson, Dir of R&amp;D, gg_olson@yahoo.com 908-229-9056 or 609-980-5000 . http://seasonalstoragetechnologies.com/index.html</t>
  </si>
  <si>
    <t>Variable Speed Motors</t>
  </si>
  <si>
    <r>
      <rPr>
        <sz val="7"/>
        <rFont val="Arial"/>
        <family val="2"/>
        <charset val="1"/>
      </rPr>
      <t xml:space="preserve">Discussed at 8/6/19 meeting.  Example references: </t>
    </r>
    <r>
      <rPr>
        <sz val="10"/>
        <color rgb="FF0000FF"/>
        <rFont val="Arial"/>
        <family val="2"/>
        <charset val="1"/>
      </rPr>
      <t>https://www.griffithenergyservices.com/articles/how-variable-speed-furnaces-save-you-money</t>
    </r>
    <r>
      <rPr>
        <sz val="10"/>
        <rFont val="Arial"/>
        <family val="2"/>
        <charset val="1"/>
      </rPr>
      <t xml:space="preserve">   </t>
    </r>
    <r>
      <rPr>
        <sz val="10"/>
        <color rgb="FF0000FF"/>
        <rFont val="Arial"/>
        <family val="2"/>
        <charset val="1"/>
      </rPr>
      <t>https://literature.rockwellautomation.com/idc/groups/literature/documents/ar/7000-ar002_-en-p.pdf</t>
    </r>
  </si>
  <si>
    <t>Install boiler controls for HVAC system</t>
  </si>
  <si>
    <t>Places of Worship</t>
  </si>
  <si>
    <t>Help maximize carbon emission reduction in coming decades.  25% reduction in carbon emissions is estimated at ~200 tons annually.</t>
  </si>
  <si>
    <r>
      <rPr>
        <sz val="7"/>
        <rFont val="Arial"/>
        <family val="2"/>
        <charset val="1"/>
      </rPr>
      <t>325,000 estimated SQFT for Places of Worship per separate tab; 2</t>
    </r>
    <r>
      <rPr>
        <vertAlign val="superscript"/>
        <sz val="7"/>
        <rFont val="Arial"/>
        <family val="2"/>
        <charset val="1"/>
      </rPr>
      <t>nd</t>
    </r>
    <r>
      <rPr>
        <sz val="7"/>
        <rFont val="Arial"/>
        <family val="2"/>
        <charset val="1"/>
      </rPr>
      <t xml:space="preserve"> floor of structures and height of pew/pulpit areas, as well as possible age, are ignored so actual SQFT and usage may be higher, though an offset may be far lower than average temperatures compared to commercial and residential buildings given frequency of worship; though note some space are schools.  Per EIA for 2012, 487 billion cubic feet gas for 11,068,000,000 commercial SQFT (or 44 cubic feet per SQFT) in NorthEast.325,000 SQFTx44 cubic feet = ~14M cubic feet or ~ .14M CCF (or therm) x 11.7 carbon pounds per therm = ~1.7M carbon pounds or ~850  tons. ~212Ktons with 25% energy savings (assumes another 10% already obtained via energy efficiency)</t>
    </r>
  </si>
  <si>
    <t>Energy Efficiency</t>
  </si>
  <si>
    <t>Obtaining further  building and water heating efficiency savings would be a good step forward.  A 10% savings could be ~ 80 tons annually.</t>
  </si>
  <si>
    <t>See prior electrification item for computations.  If 10% efficiency savings, 10% of 800 tons would be ~80 tons annually saved.</t>
  </si>
  <si>
    <t>Waste Management (5% GHG)</t>
  </si>
  <si>
    <t>Recycling</t>
  </si>
  <si>
    <t>Middletown already has recycling programs in place.  However, understanding Middletown's recycling energy efficiency and also how consumption could be reduced might benefit further.</t>
  </si>
  <si>
    <t>Are there actual energy savings?  Also, some of the  posted information implies events with the potential for many vehicle trips.</t>
  </si>
  <si>
    <t>Green purchasing and waste reduction</t>
  </si>
  <si>
    <t>Are there ways that aggregate purchases for Middletown residents/business could save money and energy?</t>
  </si>
  <si>
    <t>Re-review the other plans/sustaining certs to see if this is covered in the same sense.  Also, for all residents/business or just township purchases/waste?</t>
  </si>
  <si>
    <t>Construction and demolition debris Recycling</t>
  </si>
  <si>
    <t>Defer to NJ for how policies for this could be studied, proposed and implemented state wide.  Could analyze extent of energy usage involved with existing debris removal offerings.</t>
  </si>
  <si>
    <t>Recycling saves energy compared to virgin materials per plan.  (I have some doubt about this having seen many such dumpsters, but needs research.  I cannot imagine much useful from these dumpsters other than metals.)</t>
  </si>
  <si>
    <t>Reduce energy consumption of Middletown garbage and recycling pickups, alternatives, and costs</t>
  </si>
  <si>
    <t>Assess existing town garbage/recycling contractors energy usage, study state of art, and recommend improvements.</t>
  </si>
  <si>
    <t>Land Clearing (1% GHG)</t>
  </si>
  <si>
    <t>Sustainable Land Use</t>
  </si>
  <si>
    <t>Middletown largely built out.  Study of how remaining private undeveloped lands could be preserved and paid for.</t>
  </si>
  <si>
    <t>Can Middletown keep existing PRIVATE undeveloped land?   Opposite is happening with two major developments of undeveloped lands along route 35.  Middletown 2010 plan lists parks 15%, undeveloped/vacant  6%  and farmland 8%.</t>
  </si>
  <si>
    <t>Municipal (non transit; not listed in NJDEP categories)</t>
  </si>
  <si>
    <t>Middletown Energy Plan</t>
  </si>
  <si>
    <t>Guide Middletown into low then no carbon footprint future consistent with state energy plans.</t>
  </si>
  <si>
    <t>Create energy plan, e.g. via grant approval for consultant</t>
  </si>
  <si>
    <t>Create town energy plan</t>
  </si>
  <si>
    <t>Red (1/31/20 Draft provided to Mayor and Committee.  No specific actions reported)</t>
  </si>
  <si>
    <t>Middletown Green Building and Sustainability Element</t>
  </si>
  <si>
    <t>Create draft element for Middletown Township consideration.  Include energy plan.</t>
  </si>
  <si>
    <t>Steve Miller</t>
  </si>
  <si>
    <t>(1) Create draft (Bob Erickson) (2) Analysis of other town elements completed March, 2020 (Bob Erickson)</t>
  </si>
  <si>
    <t>Create draft to provide to Middletown</t>
  </si>
  <si>
    <t>Pending</t>
  </si>
  <si>
    <t>Municipal Carbon Footprint(greenhouse gas inventory) &amp; Reduction Plan</t>
  </si>
  <si>
    <t>Guide Middletown into low then no carbon footprint future.</t>
  </si>
  <si>
    <t>Woodbridge plan Table 2 appears to suggest 2862 tons of carbon reduction by 2020.  Yet at 19.8 tons per person per year and 99600 residents = about  2 million tons per year,this is only .15%.  The plan has a goal of saving 20% by 2020; this would not appear to line up with 20% reduction for all carbon consumption.</t>
  </si>
  <si>
    <t>Convert Middletown Municipal energy usage to 100% renewable</t>
  </si>
  <si>
    <t>Use 100% renewables and save cost.</t>
  </si>
  <si>
    <t>Completed</t>
  </si>
  <si>
    <t>Green (4/21/20 Middletown Committee resolutions for 100% renewable energy)</t>
  </si>
  <si>
    <t xml:space="preserve">https://patch.com/new-jersey/middletown-nj/middletown-enters-new-renewable-municipal-energy-contract </t>
  </si>
  <si>
    <t>Convert Municipal space and water heating from fossil fuel to electric</t>
  </si>
  <si>
    <t>Help maximize carbon emission reduction in coming decades.  25% reduction in carbon emissions is estimated at 65 tons annually.</t>
  </si>
  <si>
    <t>Middletown has ~100K SQFT per posting at 2019 Sustainable NJ.  A few are oil fired, but assuming all NJNG, and using figures in the commercial space heating item above, we have 100K x 44 cubic feet annually ~ 4.4M cubic feet or ~44K CCF (or therms) x 11.7 carbon pounds = 515K pounds/2 K ~ 260 tons.   At 25% this is 65 tons.</t>
  </si>
  <si>
    <t>Convert School space and water heating from fossil fuel to electric</t>
  </si>
  <si>
    <t>Help maximize carbon emission reduction in coming decades.  25% reduction in carbon emissions is estimated at 1100 tons annually.</t>
  </si>
  <si>
    <t>See separate tab for 4400 ton carbon savings annually for school buildings, or 1100 tons at 25%.   Based on Middletown township elementary/middle school per school carbon ton posting of 2015/16 found at Sustainable NJ on 1/20, summed, and divided into google view estimate of summed SQFT, to get carbon ton/ school SQFT factor.  Factor used to compute estimated private school carbon tons saved using google view SQFT estimate.  All Middletown schools including both high schools, and Brookdale, Oak Hill and CBA added together to get overall estimate of space/water heating electrification carbon savings.</t>
  </si>
  <si>
    <t>Convert Religious facility  space and water heating from fossil fuel to electric</t>
  </si>
  <si>
    <t>Expect modest estimate of SQFT to electrify.</t>
  </si>
  <si>
    <t>Energy Efficiency for Municipal Facilities and Provide Plan</t>
  </si>
  <si>
    <t>Reduce carbon footprint and serve as community leader.</t>
  </si>
  <si>
    <t>Woodbridge similar topics: (a) Utilize Clusters Of Municipal Facilities  for Energy Efficiency And Renewable Energy Measures (b) Obtain Energy Star Certification for All Buildings When Major Renovations Take Place (c) Audits</t>
  </si>
  <si>
    <t>Encourage LEED</t>
  </si>
  <si>
    <t>Refer other items</t>
  </si>
  <si>
    <t>Recommend considering as part of other green building items.</t>
  </si>
  <si>
    <t>Woodbridge has LEED item for municipal buildings.  Leed: https://usgbcnj.org/leed/what-is-leed/</t>
  </si>
  <si>
    <t>Green Building Policy/Resolution</t>
  </si>
  <si>
    <t>Refer prior green building items.</t>
  </si>
  <si>
    <t>Policy at Middletown sustainability web posting</t>
  </si>
  <si>
    <t xml:space="preserve">Enact “a no or low mow” policy for municipal properties. </t>
  </si>
  <si>
    <t>Study as to where/when, and if feasible.  Pests in unmowed areas and resident acceptance are  potential issues.  Can some areas become fields or forests?</t>
  </si>
  <si>
    <t>Convert community lighting and traffic lights to LED</t>
  </si>
  <si>
    <t>Assess extent to which this may already be  accomplished.  Also regarding Route 35/36, NJ transit, etc..</t>
  </si>
  <si>
    <t>Possibly street lighting is already done in Middletown?</t>
  </si>
  <si>
    <t>Energy Tracking and Management</t>
  </si>
  <si>
    <t>Promote town energy efficiency and monitoring.</t>
  </si>
  <si>
    <t>Middletown maintains a  spreadsheet tracking municipal  building energy use.   Steve Miller 10/15/19: Recommended to town representative to consider use of Portfolio  Manager https://www.energystar.gov/buildings/tools-and-resources/portfolio-manager-0</t>
  </si>
  <si>
    <t>Community Partnership &amp; Outreach</t>
  </si>
  <si>
    <t>Middletown leadership is currently encouraging outreach to ascertain community views and acceptance.</t>
  </si>
  <si>
    <t>Diversity &amp; Equity</t>
  </si>
  <si>
    <t>Ensure environment and energy justice among all constituents.</t>
  </si>
  <si>
    <t>Current Middletown web material deals with lead abatement, judged NA  re global warming.  But it may be appropriate to include social justice consideration, e.g. re low income EV affordability and charging.</t>
  </si>
  <si>
    <t xml:space="preserve">Update Municipal Climate Goals To Match State Climate Initiatives </t>
  </si>
  <si>
    <t>See energy plan.</t>
  </si>
  <si>
    <t>Middletown  would update its energy plan to reflect its goals consistent with state objectives</t>
  </si>
  <si>
    <t>Personal behavior of municipal employees</t>
  </si>
  <si>
    <t>Low or No priority</t>
  </si>
  <si>
    <t>Invasive.</t>
  </si>
  <si>
    <t>Shading</t>
  </si>
  <si>
    <t>Implement Tree Canopy Program (Parks, Commercial, Residence, undeveloped private)</t>
  </si>
  <si>
    <t>Assess extent of existing tree cover among public, commercial and residential including developed and undeveloped land.  Make recommendations for deploying trees.</t>
  </si>
  <si>
    <t xml:space="preserve">Research extent of fields/grassy areas for canopy? Expand  park canopy? e.g. Poricy, Tatum  and Thompson.  However, review of field wildlife such as birds, butterfly and bee support is needed.  Fewer fields could save mowing fuel.  </t>
  </si>
  <si>
    <t>Leave grass clippings, composting, etc.</t>
  </si>
  <si>
    <t>Recommend community outreach, especially for do-it-yourself.</t>
  </si>
  <si>
    <t>Cut lawn in half</t>
  </si>
  <si>
    <t>Provide role model examples as part of community outreach, e.g. how to do this, plantings recommended, how to maintain, etc.  Risk of poor acceptance.</t>
  </si>
  <si>
    <t xml:space="preserve">https://www.yaleclimateconnections.org/2019/09/professor-doug-tallamy-urges-homeowners-to-cut-lawn-area-in-half/ </t>
  </si>
  <si>
    <t xml:space="preserve">Reduce Urban Heat Island Effect And Preserve/Enhance Strategic Open Space Areas </t>
  </si>
  <si>
    <t>See other items</t>
  </si>
  <si>
    <t>Refer to tree canopy and sustainable land use items.</t>
  </si>
  <si>
    <t>Also see Tree Canopy items.  Also see Middletown 2010 plan re landscaping, etc.  Woodbridge plan does point out the energy savings benefit of residential shading.</t>
  </si>
  <si>
    <t>Enact sustainable landscaping ordinances for residential [developers]</t>
  </si>
  <si>
    <t xml:space="preserve">Review existing ordinances for residential developers, and make recommendations. However, invasive regarding individual homeowners. </t>
  </si>
  <si>
    <t>Note, for impact in built out Middletown, needs plan to encourage for existing buildings</t>
  </si>
  <si>
    <t xml:space="preserve">Enact sustainable landscaping ordinances for commercial applications </t>
  </si>
  <si>
    <t>Review what exists.  Recommend include under Green Building / building resolution type items.</t>
  </si>
  <si>
    <t>Consequence of Climate Change</t>
  </si>
  <si>
    <t>Climate Adaptation Flooding Risk</t>
  </si>
  <si>
    <t>Not Ranked</t>
  </si>
  <si>
    <t>2015 Resilience plan posted.  Needs update?</t>
  </si>
  <si>
    <t>Emergency  Communications Planning</t>
  </si>
  <si>
    <t>Vulnerable Populations Identification for Emergencies</t>
  </si>
  <si>
    <t>Army Corps of Engineers plans to remediate for sea level rise and storms, and impact on Middletown</t>
  </si>
  <si>
    <t>Micro Grid</t>
  </si>
  <si>
    <t>Remaining Label text circa 7/22/20 upon conversion from pie to bar chart</t>
  </si>
  <si>
    <t>Carbon Saving Action</t>
  </si>
  <si>
    <t>Carbon Emission Savings (tons for scenario)</t>
  </si>
  <si>
    <t>Start Year for Scenario</t>
  </si>
  <si>
    <t>% at target scenario year</t>
  </si>
  <si>
    <t>Year Meet Scenario %</t>
  </si>
  <si>
    <t>Max % Assumed</t>
  </si>
  <si>
    <t>Max Year for Max %</t>
  </si>
  <si>
    <r>
      <rPr>
        <sz val="9"/>
        <rFont val="Arial"/>
        <family val="2"/>
        <charset val="1"/>
      </rPr>
      <t>Decline Per Year after 1</t>
    </r>
    <r>
      <rPr>
        <vertAlign val="superscript"/>
        <sz val="8"/>
        <rFont val="Arial"/>
        <family val="2"/>
        <charset val="1"/>
      </rPr>
      <t>st</t>
    </r>
    <r>
      <rPr>
        <sz val="8"/>
        <rFont val="Arial"/>
        <family val="2"/>
        <charset val="1"/>
      </rPr>
      <t xml:space="preserve"> target year to meet 2050</t>
    </r>
  </si>
  <si>
    <t>Super Groups for Chart (lowest to highest for bar chart):</t>
  </si>
  <si>
    <r>
      <rPr>
        <b/>
        <sz val="9"/>
        <rFont val="Arial"/>
        <family val="2"/>
        <charset val="1"/>
      </rPr>
      <t xml:space="preserve"> </t>
    </r>
    <r>
      <rPr>
        <sz val="9"/>
        <rFont val="Arial"/>
        <family val="2"/>
        <charset val="1"/>
      </rPr>
      <t>(900+ units avoids 2,400 tons)</t>
    </r>
  </si>
  <si>
    <t>Prevent Electric to Gas Conversions</t>
  </si>
  <si>
    <t>NA</t>
  </si>
  <si>
    <t>Not applicable to carbon savings from current level</t>
  </si>
  <si>
    <t xml:space="preserve"> (first 5MW: 3,000 tons)</t>
  </si>
  <si>
    <t>Community Solar</t>
  </si>
  <si>
    <t>Do not  double count with community aggregation at 100% renewable</t>
  </si>
  <si>
    <t xml:space="preserve"> (3115 8/2/20; was 1900 tons)</t>
  </si>
  <si>
    <t>Municipal Operations: RGEA, EV Fleet, Refuse EV, &amp; Electrify Heat</t>
  </si>
  <si>
    <t>see separate rows below</t>
  </si>
  <si>
    <t xml:space="preserve"> (more solar, EV bus, &amp; 25% electrify heating: 5,000 tons)</t>
  </si>
  <si>
    <t>Municipal, Private &amp; County Schools: Solar, EV Bus &amp; Electrify Heat</t>
  </si>
  <si>
    <t>(25% light business; 5 bus routes; landscape: 7,000 tons)</t>
  </si>
  <si>
    <r>
      <rPr>
        <b/>
        <sz val="9"/>
        <rFont val="Arial"/>
        <family val="2"/>
        <charset val="1"/>
      </rPr>
      <t>Electric Vehicle: Light Business, Local Transit &amp; Landscape</t>
    </r>
    <r>
      <rPr>
        <sz val="9"/>
        <rFont val="Arial"/>
        <family val="2"/>
        <charset val="1"/>
      </rPr>
      <t xml:space="preserve"> </t>
    </r>
  </si>
  <si>
    <t xml:space="preserve"> (+10% homes, 300K SQFT facility, 10% Park subareas, &amp; 5% Worship subareas: 11,200 tons)</t>
  </si>
  <si>
    <t>Solar: Residential, Business, Park &amp; Worship</t>
  </si>
  <si>
    <t>Only commercial, park worship counted to left to avoid double counting of residential solar with energy aggregation</t>
  </si>
  <si>
    <t>(10% non-electric: 14,600 tons; water/sewer: 900 tons)</t>
  </si>
  <si>
    <t xml:space="preserve">Energy Efficiency: Residential, Business &amp; Water </t>
  </si>
  <si>
    <t>(25%: 33,000 tons)</t>
  </si>
  <si>
    <t>Electrify Heating: Residential, Business &amp; Worship</t>
  </si>
  <si>
    <t xml:space="preserve"> (specified RPS: 41,500 tons; 10% more renewable: 12,200)</t>
  </si>
  <si>
    <t>Business Electric</t>
  </si>
  <si>
    <t xml:space="preserve"> (25%: 55,000 tons)</t>
  </si>
  <si>
    <t>Passenger Electric Vehicle</t>
  </si>
  <si>
    <t>(100% residential: 81,000 tons; 10% business: 12,200 tons)</t>
  </si>
  <si>
    <r>
      <rPr>
        <b/>
        <sz val="10"/>
        <rFont val="Arial"/>
        <family val="2"/>
        <charset val="1"/>
      </rPr>
      <t>Residential</t>
    </r>
    <r>
      <rPr>
        <sz val="10"/>
        <rFont val="Arial"/>
        <family val="2"/>
        <charset val="1"/>
      </rPr>
      <t xml:space="preserve"> </t>
    </r>
    <r>
      <rPr>
        <b/>
        <sz val="10"/>
        <rFont val="Arial"/>
        <family val="2"/>
        <charset val="1"/>
      </rPr>
      <t>&amp; Business Community Clean Electric – RGEA</t>
    </r>
  </si>
  <si>
    <t>Cum:</t>
  </si>
  <si>
    <t>Derate  for possible variances to avoid possible excess savings estimate</t>
  </si>
  <si>
    <t>Diff in Savings as Years Expire:</t>
  </si>
  <si>
    <t>Detailed elements to construct super groups for chart:</t>
  </si>
  <si>
    <t>R-GEA</t>
  </si>
  <si>
    <r>
      <rPr>
        <b/>
        <sz val="9"/>
        <rFont val="Arial"/>
        <family val="2"/>
        <charset val="1"/>
      </rPr>
      <t>Renewable Government Energy Aggregation: Residential</t>
    </r>
    <r>
      <rPr>
        <sz val="7"/>
        <rFont val="Arial"/>
        <family val="2"/>
        <charset val="1"/>
      </rPr>
      <t xml:space="preserve"> (100% clean electric residential: 81,000 tons)</t>
    </r>
  </si>
  <si>
    <r>
      <rPr>
        <b/>
        <sz val="9"/>
        <rFont val="Arial"/>
        <family val="2"/>
        <charset val="1"/>
      </rPr>
      <t>Renewable Government Energy Aggregation: Business</t>
    </r>
    <r>
      <rPr>
        <b/>
        <sz val="7"/>
        <rFont val="Arial"/>
        <family val="2"/>
        <charset val="1"/>
      </rPr>
      <t xml:space="preserve"> </t>
    </r>
    <r>
      <rPr>
        <sz val="7"/>
        <rFont val="Arial"/>
        <family val="2"/>
        <charset val="1"/>
      </rPr>
      <t>(10% business: 12,200 tons)</t>
    </r>
  </si>
  <si>
    <t>Space Heating</t>
  </si>
  <si>
    <r>
      <rPr>
        <b/>
        <sz val="9"/>
        <rFont val="Arial"/>
        <family val="2"/>
        <charset val="1"/>
      </rPr>
      <t>Electric Residential Heating</t>
    </r>
    <r>
      <rPr>
        <sz val="7"/>
        <rFont val="Arial"/>
        <family val="2"/>
        <charset val="1"/>
      </rPr>
      <t xml:space="preserve"> (25% saves 19,800 tons)</t>
    </r>
  </si>
  <si>
    <r>
      <rPr>
        <b/>
        <sz val="9"/>
        <rFont val="Arial"/>
        <family val="2"/>
        <charset val="1"/>
      </rPr>
      <t>Electric Business Heating</t>
    </r>
    <r>
      <rPr>
        <sz val="7"/>
        <rFont val="Arial"/>
        <family val="2"/>
        <charset val="1"/>
      </rPr>
      <t xml:space="preserve"> (25% saves 13,000 tons)</t>
    </r>
  </si>
  <si>
    <r>
      <rPr>
        <b/>
        <sz val="9"/>
        <rFont val="Arial"/>
        <family val="2"/>
        <charset val="1"/>
      </rPr>
      <t>Electric Places of Worship Heating</t>
    </r>
    <r>
      <rPr>
        <sz val="7"/>
        <rFont val="Arial"/>
        <family val="2"/>
        <charset val="1"/>
      </rPr>
      <t xml:space="preserve"> (25% saves 250 tons)</t>
    </r>
  </si>
  <si>
    <t>Non Electric Energy Efficiency:</t>
  </si>
  <si>
    <r>
      <rPr>
        <b/>
        <sz val="9"/>
        <rFont val="Arial"/>
        <family val="2"/>
        <charset val="1"/>
      </rPr>
      <t xml:space="preserve">Residential  Energy Efficiency </t>
    </r>
    <r>
      <rPr>
        <sz val="7"/>
        <rFont val="Arial"/>
        <family val="2"/>
        <charset val="1"/>
      </rPr>
      <t>(10% saves 8,800 tons)</t>
    </r>
  </si>
  <si>
    <t>Note: Assumed limited to one time efficiency savings</t>
  </si>
  <si>
    <r>
      <rPr>
        <b/>
        <sz val="9"/>
        <rFont val="Arial"/>
        <family val="2"/>
        <charset val="1"/>
      </rPr>
      <t>Business Energy Efficiency</t>
    </r>
    <r>
      <rPr>
        <sz val="7"/>
        <rFont val="Arial"/>
        <family val="2"/>
        <charset val="1"/>
      </rPr>
      <t xml:space="preserve"> (10% saves 5,800 tons)</t>
    </r>
  </si>
  <si>
    <t>Solar:</t>
  </si>
  <si>
    <r>
      <rPr>
        <b/>
        <sz val="9"/>
        <rFont val="Arial"/>
        <family val="2"/>
        <charset val="1"/>
      </rPr>
      <t>Residential Solar</t>
    </r>
    <r>
      <rPr>
        <sz val="7"/>
        <rFont val="Arial"/>
        <family val="2"/>
        <charset val="1"/>
      </rPr>
      <t xml:space="preserve"> (10% more homes saves 7,700 tons)</t>
    </r>
  </si>
  <si>
    <t>Do not double count with community aggregation at 100% renewable</t>
  </si>
  <si>
    <r>
      <rPr>
        <b/>
        <sz val="9"/>
        <rFont val="Arial"/>
        <family val="2"/>
        <charset val="1"/>
      </rPr>
      <t>Business Solar</t>
    </r>
    <r>
      <rPr>
        <sz val="7"/>
        <rFont val="Arial"/>
        <family val="2"/>
        <charset val="1"/>
      </rPr>
      <t xml:space="preserve"> (300,000 SQFT facility saves 2,400 tons)</t>
    </r>
  </si>
  <si>
    <r>
      <rPr>
        <b/>
        <sz val="9"/>
        <rFont val="Arial"/>
        <family val="2"/>
        <charset val="1"/>
      </rPr>
      <t xml:space="preserve">Solar at Parks </t>
    </r>
    <r>
      <rPr>
        <sz val="9"/>
        <rFont val="Arial"/>
        <family val="2"/>
        <charset val="1"/>
      </rPr>
      <t>(10% of identified parking, roofs, and adjacent areas saves 860 tons)</t>
    </r>
  </si>
  <si>
    <r>
      <rPr>
        <b/>
        <sz val="9"/>
        <rFont val="Arial"/>
        <family val="2"/>
        <charset val="1"/>
      </rPr>
      <t xml:space="preserve">Places of Worship Solar </t>
    </r>
    <r>
      <rPr>
        <sz val="9"/>
        <rFont val="Arial"/>
        <family val="2"/>
        <charset val="1"/>
      </rPr>
      <t>(5% of identified parking, roofs, and adjacent areas saves 250 tons)</t>
    </r>
  </si>
  <si>
    <t>Electric Vehicle -Light business and local transit:</t>
  </si>
  <si>
    <r>
      <rPr>
        <b/>
        <sz val="9"/>
        <rFont val="Arial"/>
        <family val="2"/>
        <charset val="1"/>
      </rPr>
      <t xml:space="preserve">EV: Delivery and Light Business </t>
    </r>
    <r>
      <rPr>
        <sz val="7"/>
        <rFont val="Arial"/>
        <family val="2"/>
        <charset val="1"/>
      </rPr>
      <t>(25% saves 3850 tons)</t>
    </r>
  </si>
  <si>
    <r>
      <rPr>
        <b/>
        <sz val="9"/>
        <rFont val="Arial"/>
        <family val="2"/>
        <charset val="1"/>
      </rPr>
      <t xml:space="preserve">EV: Local Transit </t>
    </r>
    <r>
      <rPr>
        <sz val="7"/>
        <rFont val="Arial"/>
        <family val="2"/>
        <charset val="1"/>
      </rPr>
      <t xml:space="preserve"> (5 EV bus routes saves 2870 tons)</t>
    </r>
  </si>
  <si>
    <r>
      <rPr>
        <b/>
        <sz val="9"/>
        <rFont val="Arial"/>
        <family val="2"/>
        <charset val="1"/>
      </rPr>
      <t xml:space="preserve">Battery (electric) Landscaping Equipment </t>
    </r>
    <r>
      <rPr>
        <sz val="9"/>
        <rFont val="Arial"/>
        <family val="2"/>
        <charset val="1"/>
      </rPr>
      <t>(25% saves 290 tons)</t>
    </r>
  </si>
  <si>
    <t>Middletown Township, Private and County Schools:</t>
  </si>
  <si>
    <r>
      <rPr>
        <b/>
        <sz val="9"/>
        <rFont val="Arial"/>
        <family val="2"/>
        <charset val="1"/>
      </rPr>
      <t>More School Solar</t>
    </r>
    <r>
      <rPr>
        <sz val="7"/>
        <rFont val="Arial"/>
        <family val="2"/>
        <charset val="1"/>
      </rPr>
      <t xml:space="preserve"> (saves 3600 addl. Tons)</t>
    </r>
  </si>
  <si>
    <r>
      <rPr>
        <b/>
        <sz val="9"/>
        <rFont val="Arial"/>
        <family val="2"/>
        <charset val="1"/>
      </rPr>
      <t>EV: School Bus</t>
    </r>
    <r>
      <rPr>
        <sz val="7"/>
        <rFont val="Arial"/>
        <family val="2"/>
        <charset val="1"/>
      </rPr>
      <t xml:space="preserve"> (25% saves 300 tons)</t>
    </r>
  </si>
  <si>
    <r>
      <rPr>
        <b/>
        <sz val="9"/>
        <rFont val="Arial"/>
        <family val="2"/>
        <charset val="1"/>
      </rPr>
      <t>Electric School Heating</t>
    </r>
    <r>
      <rPr>
        <sz val="7"/>
        <rFont val="Arial"/>
        <family val="2"/>
        <charset val="1"/>
      </rPr>
      <t xml:space="preserve"> (25% saves1100 tons)</t>
    </r>
  </si>
  <si>
    <t>Municipal:</t>
  </si>
  <si>
    <r>
      <rPr>
        <b/>
        <sz val="9"/>
        <rFont val="Arial"/>
        <family val="2"/>
        <charset val="1"/>
      </rPr>
      <t>EV: Municipal Refuse Trucks</t>
    </r>
    <r>
      <rPr>
        <b/>
        <sz val="7"/>
        <rFont val="Arial"/>
        <family val="2"/>
        <charset val="1"/>
      </rPr>
      <t xml:space="preserve"> </t>
    </r>
    <r>
      <rPr>
        <sz val="8"/>
        <rFont val="Arial"/>
        <family val="2"/>
        <charset val="1"/>
      </rPr>
      <t>(100% saves 1250 tons)</t>
    </r>
  </si>
  <si>
    <r>
      <rPr>
        <b/>
        <sz val="9"/>
        <rFont val="Arial"/>
        <family val="2"/>
        <charset val="1"/>
      </rPr>
      <t>Municipal Energy Aggregation</t>
    </r>
    <r>
      <rPr>
        <sz val="9"/>
        <rFont val="Arial"/>
        <family val="2"/>
        <charset val="1"/>
      </rPr>
      <t xml:space="preserve"> (saves 1100 tons)</t>
    </r>
  </si>
  <si>
    <r>
      <rPr>
        <b/>
        <sz val="9"/>
        <rFont val="Arial"/>
        <family val="2"/>
        <charset val="1"/>
      </rPr>
      <t xml:space="preserve">EV: Municipal Patrol and Non Truck </t>
    </r>
    <r>
      <rPr>
        <sz val="7"/>
        <rFont val="Arial"/>
        <family val="2"/>
        <charset val="1"/>
      </rPr>
      <t>(25% saves 700 tons)</t>
    </r>
  </si>
  <si>
    <r>
      <rPr>
        <b/>
        <sz val="9"/>
        <rFont val="Arial"/>
        <family val="2"/>
        <charset val="1"/>
      </rPr>
      <t>Electric Municipal Heating</t>
    </r>
    <r>
      <rPr>
        <sz val="7"/>
        <rFont val="Arial"/>
        <family val="2"/>
        <charset val="1"/>
      </rPr>
      <t xml:space="preserve"> (25% saves 65 tons)</t>
    </r>
  </si>
  <si>
    <r>
      <rPr>
        <b/>
        <sz val="9"/>
        <rFont val="Arial"/>
        <family val="2"/>
        <charset val="1"/>
      </rPr>
      <t xml:space="preserve">Business Electric – Potential Renewable Savings </t>
    </r>
    <r>
      <rPr>
        <sz val="9"/>
        <rFont val="Arial"/>
        <family val="2"/>
        <charset val="1"/>
      </rPr>
      <t>(10% saves 12,200 tons)</t>
    </r>
  </si>
  <si>
    <t>Beyond 2030 adjusted to make up balance between Total Est. Business Electri c and other categories such as Business Solar, RGEA and RPS</t>
  </si>
  <si>
    <r>
      <rPr>
        <b/>
        <sz val="9"/>
        <rFont val="Arial"/>
        <family val="2"/>
        <charset val="1"/>
      </rPr>
      <t>Business Electric</t>
    </r>
    <r>
      <rPr>
        <sz val="9"/>
        <rFont val="Arial"/>
        <family val="2"/>
        <charset val="1"/>
      </rPr>
      <t xml:space="preserve"> (planned RPS: 41,500 tons)</t>
    </r>
  </si>
  <si>
    <t>Values from RPS tab (ends before 2035, so 2030 value used beyond).  Assumes business solar and small business energy aggregation are separate savings, i.e. additive to this in total picture</t>
  </si>
  <si>
    <t>Total Estimated Business Electric Carbon Emissions (see climate actions tab business electric items)</t>
  </si>
  <si>
    <r>
      <rPr>
        <b/>
        <sz val="9"/>
        <rFont val="Arial"/>
        <family val="2"/>
        <charset val="1"/>
      </rPr>
      <t xml:space="preserve">Water Consumption Energy Reduction </t>
    </r>
    <r>
      <rPr>
        <sz val="8"/>
        <rFont val="Arial"/>
        <family val="2"/>
        <charset val="1"/>
      </rPr>
      <t>(10% saves 900 tons)</t>
    </r>
  </si>
  <si>
    <t>Note:  Assumes the rest is delivered via 100% renewables by 2050</t>
  </si>
  <si>
    <t>Select insert line chart, select points and line (2nd choice), → next →, select y column as label</t>
  </si>
  <si>
    <t>NJ Carbon Emission Decline MMTCO2e Example (meet 80x50)**</t>
  </si>
  <si>
    <t>Numerical Year</t>
  </si>
  <si>
    <t>Year</t>
  </si>
  <si>
    <t>2018 Middletown pro rata Carbon Emissions</t>
  </si>
  <si>
    <t>Middletown GOAL pro rata Carbon Emission to meet 2050 80x50 target (Tons)</t>
  </si>
  <si>
    <t>Projected Middletown Carbon Emissions using estimated Scenarios (Tons)</t>
  </si>
  <si>
    <t>Middletown 2050 NJ EMP Goal (aka 80x50)(Tons)</t>
  </si>
  <si>
    <t>Middletown Shortfall (Projected VS Goal)(Tons)</t>
  </si>
  <si>
    <t>Middletown Cumulative Reductions with Chart Scenarios* (Tons)</t>
  </si>
  <si>
    <t>% Cumulative Reductions Over 2018 Pro Rata</t>
  </si>
  <si>
    <t>Linear decrement MMTCO2 per year</t>
  </si>
  <si>
    <t>YR2018</t>
  </si>
  <si>
    <t>Middletown pop</t>
  </si>
  <si>
    <t>YR2021</t>
  </si>
  <si>
    <t>state of NJ pop</t>
  </si>
  <si>
    <t>YR2025</t>
  </si>
  <si>
    <t>% Middletown pop of NJ</t>
  </si>
  <si>
    <t>YR2030</t>
  </si>
  <si>
    <t>YR2035</t>
  </si>
  <si>
    <t>YR2040</t>
  </si>
  <si>
    <t>YR2045</t>
  </si>
  <si>
    <t>YR2050</t>
  </si>
  <si>
    <t>* Additional  timeline and extensions of scenarios as implied by table above, e.g. that some energy savings  measures continue</t>
  </si>
  <si>
    <t>**  97 MMTCO2 2018 &amp; 25.7 in 2050 from 2019 NJ EMP ( 97 MMT as per Figure 2 page 24  of 2019 NJ EMP available Jan 2020)</t>
  </si>
  <si>
    <t>*** It is not currently known what the 2019 and  2020 state and thus Middletown pro rata declines actually are.</t>
  </si>
  <si>
    <t>*** So this document assumes no other improvements in 2019 or 2020 other than this plan starting in 2021, even though there may  be some state level improvements, e.g. better RPS standards.</t>
  </si>
  <si>
    <t>*** From EMP:  Per the Global Warming Response Act of 2007 (GWRA), New Jersey is obligated to reduce its greenhouse gas emissions to 24.1 million metric tons (MMTs) of carbon dioxide equivalent (CO2e) by 2050 (80 x 50)</t>
  </si>
  <si>
    <t>*** As of this writing, subsequent changes in NJ energy consumption and thus carbon emission due to COVID-19 are unknown and NOT included</t>
  </si>
  <si>
    <t xml:space="preserve">     </t>
  </si>
  <si>
    <t>Woodbridge Climate Action Plan 5/2/18 (selected items)</t>
  </si>
  <si>
    <t>Other Items</t>
  </si>
  <si>
    <t>Notes &amp; rationales</t>
  </si>
  <si>
    <t>For Potential Consideration:</t>
  </si>
  <si>
    <t>Reflective shingle, reflective flat roof, reflective pavement (roads, parking lots, driveways)</t>
  </si>
  <si>
    <t>Research required.   Note, Middletown 2010 plan heat island/landscaping refers to heat appropriate materials for residences and buildings.</t>
  </si>
  <si>
    <t>Residential Electrification</t>
  </si>
  <si>
    <t>Tracked items include solar and 100% renewable electric, which in time have good chance of contributing to a possible drive for residential electric, as renewable electric costs are expected to continue to drop.  Later, consider programs to convert gas to electric.</t>
  </si>
  <si>
    <t>Business Electrification</t>
  </si>
  <si>
    <t>See above.</t>
  </si>
  <si>
    <t>Town Building Electrification</t>
  </si>
  <si>
    <t>Resolution Supporting Paris Treaty</t>
  </si>
  <si>
    <t>Send resolution requesting action to County, State and Federal gov</t>
  </si>
  <si>
    <t>Resolution Supporting Carbon Tax</t>
  </si>
  <si>
    <t>Alternative transit incentives</t>
  </si>
  <si>
    <t>Research feasibility and who would pay.</t>
  </si>
  <si>
    <t>Improve mileage of all future fossil fuel based residential and business vehicles</t>
  </si>
  <si>
    <t>Send resolution requesting action to County, State and Federal gov.   Perhaps endorse the Calilfornia approach.</t>
  </si>
  <si>
    <t>Resolution Supporting Gateway Tunnel</t>
  </si>
  <si>
    <t>Resolution on Sustainable Agriculture including agriculture sequestration</t>
  </si>
  <si>
    <t>Includes removing carbon and storing in soil via agriculture and forestry practices, switching to plant based foods and perhaps fish based foods from meat based foods, limiting fertilizers which use much energy in production, etc.  Ref  8/11/19 New York Times: Experts Ponder Fixes That Could Help Earth's Threatened Food Supply</t>
  </si>
  <si>
    <t>Resolution on reforestation and forest preservation</t>
  </si>
  <si>
    <t>Send resolution requesting action to County, State and Federal gov.  For example, stop the ongoing de-forestation of Indonesia and the Amazon.</t>
  </si>
  <si>
    <t>Resolution on offshore Wind Farm</t>
  </si>
  <si>
    <t>Research current situation and whether resolution supporting this is feasible</t>
  </si>
  <si>
    <t>Resolution on Coal Plants</t>
  </si>
  <si>
    <t>Send resolution requesting action to County, State and Federal gov  [note, indirectly this is covered by goal of 100% renewable electricity to eliminate carbon emissions]</t>
  </si>
  <si>
    <t>Resolution on Natural Gas Plants</t>
  </si>
  <si>
    <t>Resolution on Methane</t>
  </si>
  <si>
    <t>Resolution on Trucking</t>
  </si>
  <si>
    <t>Resolution on Airplane Fuel Economy</t>
  </si>
  <si>
    <t>Resolution on Carbon Sequestration plans</t>
  </si>
  <si>
    <t>Encourage car pooling</t>
  </si>
  <si>
    <t>The state continues to maintain support for car pooling.  See https://www.state.nj.us/transportation/commuter/rideshare/carpool.shtm</t>
  </si>
  <si>
    <t>On call ride services (Uber, Lift) to use EV, thus replacing fossil fuel</t>
  </si>
  <si>
    <t>Investigate with ride sharing services and other entities  planning EV fleets.  [this can also be considered under EV – Local Transit category of tracked items]</t>
  </si>
  <si>
    <t>Not Proposed</t>
  </si>
  <si>
    <t>Animals in the Community</t>
  </si>
  <si>
    <t>How does this help with carbon reduction?</t>
  </si>
  <si>
    <t>Create Green Team</t>
  </si>
  <si>
    <t>Already created in Middletown; however, plan could include a summary and history</t>
  </si>
  <si>
    <t>Lead-Safe Training Programs</t>
  </si>
  <si>
    <t>Not relevant re carbon reduction</t>
  </si>
  <si>
    <t>Community Gardens</t>
  </si>
  <si>
    <t>Rain Garden</t>
  </si>
  <si>
    <t>NJ Greenhouse Gas Sources</t>
  </si>
  <si>
    <t>NJDEP</t>
  </si>
  <si>
    <t>Adjusted via Scaling</t>
  </si>
  <si>
    <t xml:space="preserve">https://www.nj.gov/dep/aqes/oce-ghgei.html </t>
  </si>
  <si>
    <t>Transportation</t>
  </si>
  <si>
    <t>Electricity Generation</t>
  </si>
  <si>
    <t>Residential</t>
  </si>
  <si>
    <t>Commercial</t>
  </si>
  <si>
    <t>Waste Management</t>
  </si>
  <si>
    <t>Land Clearing</t>
  </si>
  <si>
    <t>Sum (without rows below)</t>
  </si>
  <si>
    <t>Industrial</t>
  </si>
  <si>
    <t>Adjusted removes row assuming Middletown is largely not  industrial</t>
  </si>
  <si>
    <t>Highly Warming Gases</t>
  </si>
  <si>
    <t>Adjusted removes row assuming either Middletown is not generating or standards need to come at State or Federal level.  However, there may be a role to adjust personal and/or commercial behavior if specific steps for Middletown can be identified.</t>
  </si>
  <si>
    <t>From NJDEP: Fluorinated gases</t>
  </si>
  <si>
    <t>Fluorinated gases such as chlorofluorocarbons (CFCs), hydrochlorofluorocarbons (HCFCs), hydrofluorocarbons (HFCs), perfluorocarbons (PFCs), and sulfur hexafluoride (SF6) are often used in coolants, foaming agents, fire extinguishers, solvents, pesticides, and aerosol propellants. Unlike water vapor and ozone, fluorinated gases have a long atmospheric lifetime, and some of these emissions will affect the climate for many decades or centuries.</t>
  </si>
  <si>
    <t>While some personal products may contribute to air pollution, it was not immediately determined that they contribute to global warming; see for example: https://www.nytimes.com/2018/02/16/climate/perfume-pollution-smog.html</t>
  </si>
  <si>
    <t>School</t>
  </si>
  <si>
    <t>Estimated Middletown School SQFT (building only)</t>
  </si>
  <si>
    <t>2015-2016 Natural Gas Carbon Tons per Middletown NJ sustaining spreadsheet posting as of  1/20</t>
  </si>
  <si>
    <t># students per wikipedia 1-19-20</t>
  </si>
  <si>
    <r>
      <rPr>
        <sz val="9"/>
        <rFont val="Arial"/>
        <family val="2"/>
        <charset val="1"/>
      </rPr>
      <t>Includes 2</t>
    </r>
    <r>
      <rPr>
        <vertAlign val="superscript"/>
        <sz val="9"/>
        <rFont val="Arial"/>
        <family val="2"/>
        <charset val="1"/>
      </rPr>
      <t>nd</t>
    </r>
    <r>
      <rPr>
        <sz val="9"/>
        <rFont val="Arial"/>
        <family val="2"/>
        <charset val="1"/>
      </rPr>
      <t xml:space="preserve"> floor estimate if seen in a google view</t>
    </r>
  </si>
  <si>
    <t>Solar  panels seen in Google view (Google view may not be recent)</t>
  </si>
  <si>
    <r>
      <rPr>
        <sz val="9"/>
        <rFont val="Arial"/>
        <family val="2"/>
        <charset val="1"/>
      </rPr>
      <t>Est. SQFT based on Google satellite view ballparking.  Based on 1 floor with estimate for 2</t>
    </r>
    <r>
      <rPr>
        <vertAlign val="superscript"/>
        <sz val="9"/>
        <rFont val="Arial"/>
        <family val="2"/>
        <charset val="1"/>
      </rPr>
      <t>nd</t>
    </r>
    <r>
      <rPr>
        <sz val="9"/>
        <rFont val="Arial"/>
        <family val="2"/>
        <charset val="1"/>
      </rPr>
      <t xml:space="preserve"> floor when google viewable.  Does not include maintenance or odd shapes, just a ballpark.  Uses eyeball to compare building roof with counts of adjacent car parking spaces width method with 8.5 ft width assumed.</t>
    </r>
  </si>
  <si>
    <t xml:space="preserve">Bayview Elementary School </t>
  </si>
  <si>
    <t>N</t>
  </si>
  <si>
    <t>Y</t>
  </si>
  <si>
    <t xml:space="preserve">Fairview Elementary School </t>
  </si>
  <si>
    <t xml:space="preserve">Harmony Elementary School </t>
  </si>
  <si>
    <t xml:space="preserve">Leonardo Elementary School </t>
  </si>
  <si>
    <t xml:space="preserve">Lincroft Elementary School </t>
  </si>
  <si>
    <t xml:space="preserve">Middletown Village Elementary School </t>
  </si>
  <si>
    <t>Navesink Elementary School</t>
  </si>
  <si>
    <t xml:space="preserve">New Monmouth Elementary School[ </t>
  </si>
  <si>
    <t xml:space="preserve">Nut Swamp Elementary School </t>
  </si>
  <si>
    <t xml:space="preserve">Ocean Avenue Elementary School </t>
  </si>
  <si>
    <t xml:space="preserve">Port Monmouth Elementary School </t>
  </si>
  <si>
    <t xml:space="preserve">River Plaza Elementary School[ </t>
  </si>
  <si>
    <t>Bayshore Middle School</t>
  </si>
  <si>
    <t>Y, appears to cover most, included +100K</t>
  </si>
  <si>
    <t>Thompson Middle School</t>
  </si>
  <si>
    <t>Thorne Middle School</t>
  </si>
  <si>
    <t>Subtotal:</t>
  </si>
  <si>
    <t>Average Carbon Ton per SQFT</t>
  </si>
  <si>
    <t>Middletown High School North</t>
  </si>
  <si>
    <t>*</t>
  </si>
  <si>
    <t>Middletown High School South</t>
  </si>
  <si>
    <t>Middletown Township Schools Carbon</t>
  </si>
  <si>
    <t>Carbon tons USING Middletown per SQFT estimate from above:</t>
  </si>
  <si>
    <t>Oak Hill Academy  (private school)</t>
  </si>
  <si>
    <r>
      <rPr>
        <sz val="9"/>
        <rFont val="Arial"/>
        <family val="2"/>
        <charset val="1"/>
      </rPr>
      <t>N (see small house structure with 2</t>
    </r>
    <r>
      <rPr>
        <vertAlign val="superscript"/>
        <sz val="9"/>
        <rFont val="Arial"/>
        <family val="2"/>
        <charset val="1"/>
      </rPr>
      <t>nd</t>
    </r>
    <r>
      <rPr>
        <sz val="9"/>
        <rFont val="Arial"/>
        <family val="2"/>
        <charset val="1"/>
      </rPr>
      <t xml:space="preserve"> floor)</t>
    </r>
  </si>
  <si>
    <t>Brookdale</t>
  </si>
  <si>
    <t>CBA</t>
  </si>
  <si>
    <t>Subtotal of non Middletown School System (est USING Middletown School System data)</t>
  </si>
  <si>
    <t>GRAND TOTAL CARBON TONS (Middletown elementary, middle, high school.  And private)</t>
  </si>
  <si>
    <t>* Not computed as plan is to use school system spreadsheet of natural gas consumption for Middletown Township Schools (high, middle and elementary)</t>
  </si>
  <si>
    <t>NOT INCLUDED HERE; consider including in church estimate:</t>
  </si>
  <si>
    <t>Mater Dei Prep</t>
  </si>
  <si>
    <t>Est SQFT roof &amp; empty fields &amp; parking, but not parking aisles (google view)</t>
  </si>
  <si>
    <t>% of total (parking, roof, adjacent)</t>
  </si>
  <si>
    <t>Est building (roof) SQFT from aerial view</t>
  </si>
  <si>
    <t>% of total roof</t>
  </si>
  <si>
    <t>Existing solar panels? (as of google view 4/14/20)</t>
  </si>
  <si>
    <t>Uses 320 SQFT as avg parking spot size</t>
  </si>
  <si>
    <t>If Yes to existing solar, the SQFT refers to non existing solar space only</t>
  </si>
  <si>
    <t>Monmouth Chinese Christian Church</t>
  </si>
  <si>
    <t>189 Holland Road</t>
  </si>
  <si>
    <t>Zip 07748</t>
  </si>
  <si>
    <t>No</t>
  </si>
  <si>
    <t>Saint Mary's Roman Catholic Church (and school)</t>
  </si>
  <si>
    <t>19 Cherry Tree Farm rd</t>
  </si>
  <si>
    <t>Clinton Chapel AME Zion Church</t>
  </si>
  <si>
    <t>Red Hill Rd</t>
  </si>
  <si>
    <t>very small</t>
  </si>
  <si>
    <t>King of King's Lutheran Church</t>
  </si>
  <si>
    <t>250 Harmony Road</t>
  </si>
  <si>
    <t>Middletown Assembly of God</t>
  </si>
  <si>
    <t>628 Palmer Ave</t>
  </si>
  <si>
    <t>Yes</t>
  </si>
  <si>
    <t>½ roof already covered with solar panels; assumed the appropriate directoin</t>
  </si>
  <si>
    <t>Union Missionary Baptist Church</t>
  </si>
  <si>
    <t>819 Church Lane</t>
  </si>
  <si>
    <t>very small, tree covered</t>
  </si>
  <si>
    <t>Middletown United Methodist Church</t>
  </si>
  <si>
    <t>924 Middletown Lincroft Rd</t>
  </si>
  <si>
    <t>Old First Church</t>
  </si>
  <si>
    <t>69 Kings Highway</t>
  </si>
  <si>
    <t>historic, small adjoining building, no obvious parking, trees</t>
  </si>
  <si>
    <t>Middletown Reformed Church</t>
  </si>
  <si>
    <t>121 Kings Highway</t>
  </si>
  <si>
    <t>Westminister Prebysterian Church</t>
  </si>
  <si>
    <t>94 Tindall Rd</t>
  </si>
  <si>
    <t>New Monmouth Baptist Church</t>
  </si>
  <si>
    <t>4 Cherry Tree Farm Rd</t>
  </si>
  <si>
    <t>Christ Episcopal Church</t>
  </si>
  <si>
    <t>90 Kings Highway</t>
  </si>
  <si>
    <t>Belford United Methodist Church</t>
  </si>
  <si>
    <t>180 Church St, Belford</t>
  </si>
  <si>
    <t>Zip 07718</t>
  </si>
  <si>
    <t>Lincroft Presbyterian Church</t>
  </si>
  <si>
    <t>270 Everette Rd</t>
  </si>
  <si>
    <t>Zip 07738</t>
  </si>
  <si>
    <t>Lincroft Bible Church</t>
  </si>
  <si>
    <t>790 Newman Springs Rd.</t>
  </si>
  <si>
    <t>Church of St. Leo the Great (and school)</t>
  </si>
  <si>
    <t>50 Hurleys Lane</t>
  </si>
  <si>
    <t>Has large solar deployment next to  church: https://stleothegreat.com/photoalbums/solar-panels</t>
  </si>
  <si>
    <t>Unitarian Universalist</t>
  </si>
  <si>
    <t>1475 W. Front St.</t>
  </si>
  <si>
    <t>Part of roof already has solar.  However, kept this in roof  list in case expansion is possible.</t>
  </si>
  <si>
    <t>Faith Korean Presbyterian Church</t>
  </si>
  <si>
    <t>1209 W. Front St.</t>
  </si>
  <si>
    <t>Church of St. Catharine</t>
  </si>
  <si>
    <t>110 Bray Ave</t>
  </si>
  <si>
    <t>Much of roof already has solar.  However, kept this in roof  list in case expansion is possible.</t>
  </si>
  <si>
    <t>Factor assumed for actual possible solar deployment</t>
  </si>
  <si>
    <t>Note, CBA is covered under schools</t>
  </si>
  <si>
    <t>Greek Orthodox Monastery</t>
  </si>
  <si>
    <t>106 David Ct</t>
  </si>
  <si>
    <t>google lists as closed, and a google view has this looking like a single family home now</t>
  </si>
  <si>
    <t>Middletown Municipal Parks &amp; Fields</t>
  </si>
  <si>
    <t>Location</t>
  </si>
  <si>
    <t>Estimated Possible SQFT for Solar consideration</t>
  </si>
  <si>
    <t>Includes or Solely Parking Canopy Based</t>
  </si>
  <si>
    <t>Roofs of Middletown Municipal Park buildings are included for solar consideration</t>
  </si>
  <si>
    <t>Applebrook Park</t>
  </si>
  <si>
    <t>Iler Drive</t>
  </si>
  <si>
    <t>Belford Park</t>
  </si>
  <si>
    <t>Main St, Belford</t>
  </si>
  <si>
    <t>Solely</t>
  </si>
  <si>
    <t>Bicentennial Park</t>
  </si>
  <si>
    <t>Twinbrooks Road</t>
  </si>
  <si>
    <t>Bodman Park</t>
  </si>
  <si>
    <t>Market St</t>
  </si>
  <si>
    <t>Butler Park</t>
  </si>
  <si>
    <t>Port Monmouth</t>
  </si>
  <si>
    <t>Campo Woods</t>
  </si>
  <si>
    <t>Papa Court</t>
  </si>
  <si>
    <t>Chanceville Park</t>
  </si>
  <si>
    <t>Aberdeen Terrace</t>
  </si>
  <si>
    <t>Church Street Park</t>
  </si>
  <si>
    <t>Church Street</t>
  </si>
  <si>
    <t>None</t>
  </si>
  <si>
    <t>Clearwater Fields</t>
  </si>
  <si>
    <t>Atlantic  Highlands</t>
  </si>
  <si>
    <t>Community Garden</t>
  </si>
  <si>
    <t>50 Bray  Ave</t>
  </si>
  <si>
    <t>Countryside Park</t>
  </si>
  <si>
    <t>Cherry Tree Farm Road</t>
  </si>
  <si>
    <t>Croydon Hall</t>
  </si>
  <si>
    <t>Crystal Pond Park</t>
  </si>
  <si>
    <t>Main St. Port Monmouth</t>
  </si>
  <si>
    <t>Dorsett Park</t>
  </si>
  <si>
    <t>Devonshire Drive</t>
  </si>
  <si>
    <t>Dutch Neck Park</t>
  </si>
  <si>
    <t>Schultz Drive</t>
  </si>
  <si>
    <t>Fairview Soccer Fields</t>
  </si>
  <si>
    <t>Oak Hill Road</t>
  </si>
  <si>
    <t>Fairway Park</t>
  </si>
  <si>
    <t>Middletown Lincroft Rd</t>
  </si>
  <si>
    <t>The RPS carbon calculation in this spreadsheet uses the “Total” column from Table A at the link below as of 6/27/20.  Link obtained via NJ BPU website.</t>
  </si>
  <si>
    <t xml:space="preserve">https://www.state.nj.us/oal/rules/accessp/ </t>
  </si>
  <si>
    <t>Click on the active link in the text, Chapter 8, look for “Amount of Renewable Energy Required”</t>
  </si>
  <si>
    <t xml:space="preserve">https://advance.lexis.com/documentpage/?pdmfid=1000516&amp;crid=a6dae08d-c376-4fcb-a70f-d4fe9a241cb0&amp;nodeid=AAUAAKAADAAE&amp;nodepath=%2FROOT%2FAAU%2FAAUAAK%2FAAUAAKAAD%2FAAUAAKAADAAE&amp;level=4&amp;haschildren=&amp;populated=false&amp;title=%C2%A7+14%3A8-2.3+Amount+of+renewable+energy+required&amp;config=00JAA1YTg5OGJlYi04MTI4LTRlNjQtYTc4Yi03NTQxN2E5NmE0ZjQKAFBvZENhdGFsb2ftaXPxZTR7bRPtX1Jok9kz&amp;pddocfullpath=%2Fshared%2Fdocument%2Fadministrative-codes%2Furn%3AcontentItem%3A5XKV-PWB1-FFMK-M2RW-00008-00&amp;ecomp=f38_kkk&amp;prid=5df00e43-8595-4896-a5cf-5ba25d0dc4f2 </t>
  </si>
  <si>
    <t>Table A is extracted from left most column to Total column.  This spreadsheet's computations start in a column to the right of the Total Column.</t>
  </si>
  <si>
    <t>Computations does NOT use the * values.  It assumes a calendar year for a date ending in that year, without considering span of dates within a year.</t>
  </si>
  <si>
    <t>Assumes the based value indicated for 12/19 as 18.53% is already achieved, and thus not a gain for the purposes of subsequent carbon savings, and thus 18.53% is subtracted from the Total column.</t>
  </si>
  <si>
    <t>Climate action tab for Business Electric RPS item shows 122000 tons saved if 100% renewable; therefore, the additional savings in a year are computed by multiplying this overall emission value by the % savings</t>
  </si>
  <si>
    <t>Table A</t>
  </si>
  <si>
    <t>What Percentage of Energy Supplied Must Be Solar, Class I, or Class II</t>
  </si>
  <si>
    <t>Renewable</t>
  </si>
  <si>
    <t>Energy Year</t>
  </si>
  <si>
    <t>Solar</t>
  </si>
  <si>
    <t>Class I</t>
  </si>
  <si>
    <t>Class II</t>
  </si>
  <si>
    <t>Total</t>
  </si>
  <si>
    <t>Additional Savings Beyond 12/19</t>
  </si>
  <si>
    <t>Additional carbon emission savings (tons)</t>
  </si>
  <si>
    <t>Rounded to nearest 500</t>
  </si>
  <si>
    <t>Rounded values are then copied to the Pie Tab</t>
  </si>
  <si>
    <t>June 1, 2018 - May 31, 2019</t>
  </si>
  <si>
    <t> </t>
  </si>
  <si>
    <t>June 1, 2018 - May 31, 2019*</t>
  </si>
  <si>
    <t>3.29%*</t>
  </si>
  <si>
    <t>14.175%*</t>
  </si>
  <si>
    <t>2.50%*</t>
  </si>
  <si>
    <t>19.965%*</t>
  </si>
  <si>
    <t>June 1, 2019 - Dec. 31, 2019</t>
  </si>
  <si>
    <t>June 1, 2019 - Dec. 31, 2019*</t>
  </si>
  <si>
    <t>3.38%*</t>
  </si>
  <si>
    <t>16.029%*</t>
  </si>
  <si>
    <t>21.909%*</t>
  </si>
  <si>
    <t>January 1, 2020 - May 31, 2020</t>
  </si>
  <si>
    <t>January 1, 2020 - May 31, 2020*</t>
  </si>
  <si>
    <t>21.0%*</t>
  </si>
  <si>
    <t>26.88%*</t>
  </si>
  <si>
    <t>June 1, 2020 - May 31, 2021</t>
  </si>
  <si>
    <t>June 1, 2020 - May 31, 2021*</t>
  </si>
  <si>
    <t>3.47%*</t>
  </si>
  <si>
    <t>26.97%*</t>
  </si>
  <si>
    <t>June 1, 2021 - May 31, 2022</t>
  </si>
  <si>
    <t>June 1, 2022 - May 31, 2023</t>
  </si>
  <si>
    <t>June 1, 2023 - May 31, 2024</t>
  </si>
  <si>
    <t>June 1, 2024 - May 31, 2025</t>
  </si>
  <si>
    <t>June 1, 2025 - May 31, 2026</t>
  </si>
  <si>
    <t>June 1, 2026 - May 31, 2027</t>
  </si>
  <si>
    <t>June 1, 2027 - May 31, 2028</t>
  </si>
  <si>
    <t>June 1, 2028 - May 31, 2029</t>
  </si>
  <si>
    <t>June 1, 2029 - May 31, 2030</t>
  </si>
  <si>
    <t>June 1, 2030 - May 31, 2031</t>
  </si>
  <si>
    <t>June 1, 2031 - May 31, 2032</t>
  </si>
  <si>
    <t>June 1, 2032 - May 31, 2033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</si>
</sst>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0"/>
      <name val="Arial"/>
      <family val="2"/>
      <charset val="1"/>
    </font>
    <font>
      <sz val="7"/>
      <name val="Arial"/>
      <family val="2"/>
      <charset val="1"/>
    </font>
    <font>
      <sz val="6"/>
      <name val="Arial"/>
      <family val="2"/>
      <charset val="1"/>
    </font>
    <font>
      <b/>
      <sz val="7"/>
      <name val="Arial"/>
      <family val="2"/>
      <charset val="1"/>
    </font>
    <font>
      <sz val="7"/>
      <color rgb="FF0000FF"/>
      <name val="Arial"/>
      <family val="2"/>
      <charset val="1"/>
    </font>
    <font>
      <sz val="9"/>
      <color rgb="FF0000FF"/>
      <name val="Arial"/>
      <family val="2"/>
      <charset val="1"/>
    </font>
    <font>
      <sz val="7"/>
      <name val="Times New Roman"/>
      <family val="1"/>
      <charset val="1"/>
    </font>
    <font>
      <sz val="7"/>
      <color rgb="FF0000FF"/>
      <name val="Times New Roman"/>
      <family val="1"/>
      <charset val="1"/>
    </font>
    <font>
      <sz val="7"/>
      <color rgb="FF000000"/>
      <name val="Times New Roman"/>
      <family val="1"/>
      <charset val="1"/>
    </font>
    <font>
      <sz val="10"/>
      <color rgb="FF0000FF"/>
      <name val="Arial"/>
      <family val="2"/>
      <charset val="1"/>
    </font>
    <font>
      <vertAlign val="superscript"/>
      <sz val="9"/>
      <name val="Arial"/>
      <family val="2"/>
      <charset val="1"/>
    </font>
    <font>
      <vertAlign val="superscript"/>
      <sz val="7"/>
      <name val="Arial"/>
      <family val="2"/>
      <charset val="1"/>
    </font>
    <font>
      <sz val="10"/>
      <color rgb="FF0000FF"/>
      <name val="Times New Roman"/>
      <family val="1"/>
      <charset val="1"/>
    </font>
    <font>
      <sz val="9"/>
      <name val="Arial"/>
      <family val="2"/>
      <charset val="1"/>
    </font>
    <font>
      <vertAlign val="superscript"/>
      <sz val="8"/>
      <name val="Arial"/>
      <family val="2"/>
      <charset val="1"/>
    </font>
    <font>
      <sz val="8"/>
      <name val="Arial"/>
      <family val="2"/>
      <charset val="1"/>
    </font>
    <font>
      <sz val="9"/>
      <color rgb="FFC9211E"/>
      <name val="Arial"/>
      <family val="2"/>
      <charset val="1"/>
    </font>
    <font>
      <b/>
      <sz val="9"/>
      <name val="Arial"/>
      <family val="2"/>
      <charset val="1"/>
    </font>
    <font>
      <b/>
      <sz val="10"/>
      <name val="Arial"/>
      <family val="2"/>
      <charset val="1"/>
    </font>
    <font>
      <b/>
      <sz val="9"/>
      <color rgb="FFC9211E"/>
      <name val="Arial"/>
      <family val="2"/>
      <charset val="1"/>
    </font>
    <font>
      <b/>
      <i/>
      <sz val="10"/>
      <name val="Times New Roman"/>
      <family val="1"/>
      <charset val="1"/>
    </font>
    <font>
      <sz val="10"/>
      <name val="Times New Roman"/>
      <family val="1"/>
      <charset val="1"/>
    </font>
    <font>
      <sz val="8"/>
      <color rgb="FF0000FF"/>
      <name val="Arial"/>
      <family val="2"/>
      <charset val="1"/>
    </font>
    <font>
      <sz val="10"/>
      <name val="Arial"/>
      <family val="2"/>
      <charset val="1"/>
    </font>
  </fonts>
  <fills count="7">
    <fill>
      <patternFill patternType="none"/>
    </fill>
    <fill>
      <patternFill patternType="gray125"/>
    </fill>
    <fill>
      <patternFill patternType="solid">
        <fgColor rgb="FFFF8080"/>
        <bgColor rgb="FFFF9999"/>
      </patternFill>
    </fill>
    <fill>
      <patternFill patternType="solid">
        <fgColor rgb="FF99FF66"/>
        <bgColor rgb="FF81D41A"/>
      </patternFill>
    </fill>
    <fill>
      <patternFill patternType="solid">
        <fgColor rgb="FFFFCC00"/>
        <bgColor rgb="FFFFD320"/>
      </patternFill>
    </fill>
    <fill>
      <patternFill patternType="solid">
        <fgColor rgb="FFFF9999"/>
        <bgColor rgb="FFFFAA95"/>
      </patternFill>
    </fill>
    <fill>
      <patternFill patternType="solid">
        <fgColor rgb="FFFF9900"/>
        <bgColor rgb="FFFFCC00"/>
      </patternFill>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0" fontId="23" fillId="0" borderId="0"/>
  </cellStyleXfs>
  <cellXfs count="79">
    <xf numFmtId="0" fontId="0" fillId="0" borderId="0" xfId="0"/>
    <xf numFmtId="0" fontId="1" fillId="0" borderId="0" xfId="1" applyFont="1" applyAlignment="1">
      <alignment vertical="top" wrapText="1"/>
    </xf>
    <xf numFmtId="49" fontId="1" fillId="0" borderId="0" xfId="1" applyNumberFormat="1" applyFont="1" applyAlignment="1">
      <alignment horizontal="left" vertical="top" wrapText="1"/>
    </xf>
    <xf numFmtId="0" fontId="1" fillId="0" borderId="0" xfId="1" applyFont="1" applyAlignment="1">
      <alignment horizontal="left" vertical="top" wrapText="1"/>
    </xf>
    <xf numFmtId="0" fontId="2" fillId="0" borderId="0" xfId="1" applyFont="1" applyAlignment="1">
      <alignment horizontal="left" vertical="top" wrapText="1"/>
    </xf>
    <xf numFmtId="0" fontId="1" fillId="0" borderId="0" xfId="1" applyFont="1"/>
    <xf numFmtId="0" fontId="3" fillId="0" borderId="1" xfId="1" applyFont="1" applyBorder="1" applyAlignment="1">
      <alignment vertical="top" wrapText="1"/>
    </xf>
    <xf numFmtId="0" fontId="1" fillId="0" borderId="1" xfId="1" applyFont="1" applyBorder="1" applyAlignment="1">
      <alignment vertical="top" wrapText="1"/>
    </xf>
    <xf numFmtId="49" fontId="1" fillId="0" borderId="1" xfId="1" applyNumberFormat="1" applyFont="1" applyBorder="1" applyAlignment="1">
      <alignment horizontal="left" vertical="top" wrapText="1"/>
    </xf>
    <xf numFmtId="0" fontId="1" fillId="0" borderId="1" xfId="1" applyFont="1" applyBorder="1" applyAlignment="1">
      <alignment horizontal="left" vertical="top" wrapText="1"/>
    </xf>
    <xf numFmtId="0" fontId="2" fillId="0" borderId="1" xfId="1" applyFont="1" applyBorder="1" applyAlignment="1">
      <alignment horizontal="left" vertical="top" wrapText="1"/>
    </xf>
    <xf numFmtId="0" fontId="3" fillId="2" borderId="1" xfId="1" applyFont="1" applyFill="1" applyBorder="1" applyAlignment="1">
      <alignment vertical="top" wrapText="1"/>
    </xf>
    <xf numFmtId="49" fontId="2" fillId="0" borderId="1" xfId="1" applyNumberFormat="1" applyFont="1" applyBorder="1" applyAlignment="1">
      <alignment horizontal="left" vertical="top" wrapText="1"/>
    </xf>
    <xf numFmtId="0" fontId="4" fillId="0" borderId="1" xfId="1" applyFont="1" applyBorder="1" applyAlignment="1">
      <alignment horizontal="left" vertical="top" wrapText="1"/>
    </xf>
    <xf numFmtId="0" fontId="5" fillId="0" borderId="0" xfId="1" applyFont="1"/>
    <xf numFmtId="0" fontId="6" fillId="0" borderId="0" xfId="1" applyFont="1" applyAlignment="1">
      <alignment vertical="top" wrapText="1"/>
    </xf>
    <xf numFmtId="0" fontId="6" fillId="0" borderId="1" xfId="1" applyFont="1" applyBorder="1" applyAlignment="1">
      <alignment horizontal="left" vertical="top" wrapText="1"/>
    </xf>
    <xf numFmtId="0" fontId="1" fillId="0" borderId="1" xfId="1" applyFont="1" applyBorder="1" applyAlignment="1">
      <alignment vertical="top"/>
    </xf>
    <xf numFmtId="0" fontId="3" fillId="0" borderId="1" xfId="1" applyFont="1" applyBorder="1" applyAlignment="1">
      <alignment vertical="top"/>
    </xf>
    <xf numFmtId="0" fontId="9" fillId="0" borderId="1" xfId="1" applyFont="1" applyBorder="1" applyAlignment="1">
      <alignment horizontal="left" vertical="top" wrapText="1"/>
    </xf>
    <xf numFmtId="49" fontId="4" fillId="0" borderId="0" xfId="1" applyNumberFormat="1" applyFont="1" applyAlignment="1">
      <alignment horizontal="left" vertical="top" wrapText="1"/>
    </xf>
    <xf numFmtId="0" fontId="12" fillId="0" borderId="0" xfId="1" applyFont="1" applyAlignment="1">
      <alignment horizontal="left" vertical="top" wrapText="1"/>
    </xf>
    <xf numFmtId="0" fontId="1" fillId="3" borderId="1" xfId="1" applyFont="1" applyFill="1" applyBorder="1" applyAlignment="1">
      <alignment vertical="top" wrapText="1"/>
    </xf>
    <xf numFmtId="0" fontId="12" fillId="0" borderId="0" xfId="1" applyFont="1" applyAlignment="1">
      <alignment wrapText="1"/>
    </xf>
    <xf numFmtId="0" fontId="23" fillId="0" borderId="0" xfId="1" applyAlignment="1">
      <alignment vertical="top" wrapText="1"/>
    </xf>
    <xf numFmtId="0" fontId="12" fillId="0" borderId="1" xfId="1" applyFont="1" applyBorder="1" applyAlignment="1">
      <alignment horizontal="left" vertical="top" wrapText="1"/>
    </xf>
    <xf numFmtId="0" fontId="13" fillId="0" borderId="0" xfId="0" applyFont="1" applyAlignment="1">
      <alignment vertical="top" wrapText="1"/>
    </xf>
    <xf numFmtId="0" fontId="13" fillId="0" borderId="0" xfId="1" applyFont="1" applyAlignment="1">
      <alignment vertical="top" wrapText="1"/>
    </xf>
    <xf numFmtId="2" fontId="13" fillId="0" borderId="0" xfId="1" applyNumberFormat="1" applyFont="1" applyAlignment="1">
      <alignment vertical="top" wrapText="1"/>
    </xf>
    <xf numFmtId="10" fontId="13" fillId="0" borderId="0" xfId="1" applyNumberFormat="1" applyFont="1" applyAlignment="1">
      <alignment vertical="top" wrapText="1"/>
    </xf>
    <xf numFmtId="0" fontId="16" fillId="0" borderId="0" xfId="1" applyFont="1" applyAlignment="1">
      <alignment vertical="top" wrapText="1"/>
    </xf>
    <xf numFmtId="0" fontId="17" fillId="0" borderId="0" xfId="0" applyFont="1" applyAlignment="1">
      <alignment vertical="top" wrapText="1"/>
    </xf>
    <xf numFmtId="0" fontId="17" fillId="0" borderId="0" xfId="1" applyFont="1" applyAlignment="1">
      <alignment vertical="top" wrapText="1"/>
    </xf>
    <xf numFmtId="9" fontId="13" fillId="0" borderId="0" xfId="1" applyNumberFormat="1" applyFont="1" applyAlignment="1">
      <alignment vertical="top" wrapText="1"/>
    </xf>
    <xf numFmtId="0" fontId="13" fillId="0" borderId="0" xfId="1" applyFont="1" applyAlignment="1">
      <alignment vertical="top"/>
    </xf>
    <xf numFmtId="1" fontId="13" fillId="0" borderId="0" xfId="1" applyNumberFormat="1" applyFont="1" applyAlignment="1">
      <alignment vertical="top" wrapText="1"/>
    </xf>
    <xf numFmtId="0" fontId="23" fillId="0" borderId="0" xfId="1" applyAlignment="1">
      <alignment vertical="top"/>
    </xf>
    <xf numFmtId="1" fontId="13" fillId="0" borderId="0" xfId="1" applyNumberFormat="1" applyFont="1" applyAlignment="1">
      <alignment vertical="top"/>
    </xf>
    <xf numFmtId="0" fontId="18" fillId="0" borderId="0" xfId="1" applyFont="1" applyAlignment="1">
      <alignment vertical="top" wrapText="1"/>
    </xf>
    <xf numFmtId="0" fontId="13" fillId="4" borderId="0" xfId="1" applyFont="1" applyFill="1" applyAlignment="1">
      <alignment vertical="top" wrapText="1"/>
    </xf>
    <xf numFmtId="0" fontId="19" fillId="0" borderId="0" xfId="1" applyFont="1" applyAlignment="1">
      <alignment vertical="top" wrapText="1"/>
    </xf>
    <xf numFmtId="49" fontId="13" fillId="5" borderId="0" xfId="1" applyNumberFormat="1" applyFont="1" applyFill="1" applyAlignment="1">
      <alignment vertical="top" wrapText="1"/>
    </xf>
    <xf numFmtId="0" fontId="13" fillId="5" borderId="0" xfId="1" applyFont="1" applyFill="1" applyAlignment="1">
      <alignment vertical="top" wrapText="1"/>
    </xf>
    <xf numFmtId="164" fontId="13" fillId="0" borderId="0" xfId="1" applyNumberFormat="1" applyFont="1" applyAlignment="1">
      <alignment vertical="top" wrapText="1"/>
    </xf>
    <xf numFmtId="1" fontId="13" fillId="5" borderId="0" xfId="1" applyNumberFormat="1" applyFont="1" applyFill="1" applyAlignment="1">
      <alignment vertical="top" wrapText="1"/>
    </xf>
    <xf numFmtId="165" fontId="13" fillId="0" borderId="0" xfId="1" applyNumberFormat="1" applyFont="1" applyAlignment="1">
      <alignment vertical="top" wrapText="1"/>
    </xf>
    <xf numFmtId="0" fontId="0" fillId="0" borderId="0" xfId="1" applyFont="1" applyAlignment="1"/>
    <xf numFmtId="0" fontId="13" fillId="0" borderId="0" xfId="1" applyFont="1"/>
    <xf numFmtId="0" fontId="17" fillId="0" borderId="1" xfId="1" applyFont="1" applyBorder="1" applyAlignment="1">
      <alignment vertical="top" wrapText="1"/>
    </xf>
    <xf numFmtId="0" fontId="13" fillId="0" borderId="1" xfId="1" applyFont="1" applyBorder="1" applyAlignment="1">
      <alignment vertical="top" wrapText="1"/>
    </xf>
    <xf numFmtId="0" fontId="9" fillId="0" borderId="1" xfId="1" applyFont="1" applyBorder="1" applyAlignment="1">
      <alignment vertical="top" wrapText="1"/>
    </xf>
    <xf numFmtId="9" fontId="23" fillId="0" borderId="0" xfId="1" applyNumberFormat="1" applyAlignment="1">
      <alignment vertical="top"/>
    </xf>
    <xf numFmtId="9" fontId="23" fillId="0" borderId="0" xfId="1" applyNumberFormat="1" applyAlignment="1">
      <alignment vertical="top" wrapText="1"/>
    </xf>
    <xf numFmtId="0" fontId="23" fillId="0" borderId="0" xfId="1"/>
    <xf numFmtId="0" fontId="0" fillId="0" borderId="1" xfId="1" applyFont="1" applyBorder="1" applyAlignment="1">
      <alignment vertical="top"/>
    </xf>
    <xf numFmtId="9" fontId="0" fillId="0" borderId="1" xfId="1" applyNumberFormat="1" applyFont="1" applyBorder="1" applyAlignment="1">
      <alignment vertical="top"/>
    </xf>
    <xf numFmtId="9" fontId="0" fillId="0" borderId="1" xfId="1" applyNumberFormat="1" applyFont="1" applyBorder="1" applyAlignment="1">
      <alignment vertical="top" wrapText="1"/>
    </xf>
    <xf numFmtId="0" fontId="12" fillId="0" borderId="1" xfId="1" applyFont="1" applyBorder="1" applyAlignment="1">
      <alignment vertical="top" wrapText="1"/>
    </xf>
    <xf numFmtId="0" fontId="23" fillId="0" borderId="1" xfId="1" applyBorder="1" applyAlignment="1">
      <alignment vertical="top" wrapText="1"/>
    </xf>
    <xf numFmtId="0" fontId="20" fillId="0" borderId="0" xfId="1" applyFont="1" applyAlignment="1">
      <alignment vertical="top" wrapText="1"/>
    </xf>
    <xf numFmtId="0" fontId="21" fillId="0" borderId="0" xfId="1" applyFont="1" applyAlignment="1">
      <alignment vertical="top" wrapText="1"/>
    </xf>
    <xf numFmtId="0" fontId="9" fillId="0" borderId="0" xfId="1" applyFont="1" applyAlignment="1">
      <alignment vertical="top" wrapText="1"/>
    </xf>
    <xf numFmtId="0" fontId="13" fillId="0" borderId="0" xfId="1" applyFont="1" applyAlignment="1">
      <alignment wrapText="1"/>
    </xf>
    <xf numFmtId="0" fontId="5" fillId="0" borderId="0" xfId="1" applyFont="1" applyAlignment="1">
      <alignment wrapText="1"/>
    </xf>
    <xf numFmtId="0" fontId="13" fillId="6" borderId="0" xfId="1" applyFont="1" applyFill="1" applyAlignment="1">
      <alignment vertical="top" wrapText="1"/>
    </xf>
    <xf numFmtId="1" fontId="13" fillId="6" borderId="0" xfId="1" applyNumberFormat="1" applyFont="1" applyFill="1" applyAlignment="1">
      <alignment vertical="top" wrapText="1"/>
    </xf>
    <xf numFmtId="1" fontId="1" fillId="0" borderId="0" xfId="1" applyNumberFormat="1" applyFont="1" applyAlignment="1">
      <alignment vertical="top" wrapText="1"/>
    </xf>
    <xf numFmtId="1" fontId="1" fillId="0" borderId="1" xfId="1" applyNumberFormat="1" applyFont="1" applyBorder="1" applyAlignment="1">
      <alignment vertical="top" wrapText="1"/>
    </xf>
    <xf numFmtId="165" fontId="1" fillId="0" borderId="1" xfId="1" applyNumberFormat="1" applyFont="1" applyBorder="1" applyAlignment="1">
      <alignment vertical="top" wrapText="1"/>
    </xf>
    <xf numFmtId="0" fontId="1" fillId="0" borderId="0" xfId="1" applyFont="1" applyAlignment="1">
      <alignment vertical="top"/>
    </xf>
    <xf numFmtId="0" fontId="15" fillId="0" borderId="0" xfId="1" applyFont="1" applyAlignment="1">
      <alignment vertical="top" wrapText="1"/>
    </xf>
    <xf numFmtId="0" fontId="15" fillId="0" borderId="0" xfId="1" applyFont="1"/>
    <xf numFmtId="0" fontId="15" fillId="0" borderId="0" xfId="1" applyFont="1" applyAlignment="1"/>
    <xf numFmtId="0" fontId="22" fillId="0" borderId="0" xfId="1" applyFont="1" applyAlignment="1"/>
    <xf numFmtId="0" fontId="15" fillId="0" borderId="0" xfId="1" applyFont="1" applyAlignment="1">
      <alignment wrapText="1"/>
    </xf>
    <xf numFmtId="0" fontId="15" fillId="0" borderId="0" xfId="1" applyFont="1" applyAlignment="1">
      <alignment horizontal="center" wrapText="1"/>
    </xf>
    <xf numFmtId="10" fontId="15" fillId="0" borderId="0" xfId="1" applyNumberFormat="1" applyFont="1" applyAlignment="1">
      <alignment wrapText="1"/>
    </xf>
    <xf numFmtId="10" fontId="15" fillId="0" borderId="0" xfId="1" applyNumberFormat="1" applyFont="1"/>
    <xf numFmtId="1" fontId="15" fillId="0" borderId="0" xfId="1" applyNumberFormat="1" applyFont="1"/>
  </cellXfs>
  <cellStyles count="2">
    <cellStyle name="Excel Built-in Normal" xfId="1" xr:uid="{00000000-0005-0000-0000-000006000000}"/>
    <cellStyle name="Normal" xfId="0" builtinId="0"/>
  </cellStyles>
  <dxfs count="0"/>
  <tableStyles count="0" defaultTableStyle="TableStyleMedium2" defaultPivotStyle="PivotStyleLight16"/>
  <colors>
    <indexedColors>
      <rgbColor rgb="FF000000"/>
      <rgbColor rgb="FFFFFFFF"/>
      <rgbColor rgb="FFFF420E"/>
      <rgbColor rgb="FF00FF00"/>
      <rgbColor rgb="FF0000FF"/>
      <rgbColor rgb="FFFFFF38"/>
      <rgbColor rgb="FFFF00FF"/>
      <rgbColor rgb="FF00FFFF"/>
      <rgbColor rgb="FF800000"/>
      <rgbColor rgb="FF008000"/>
      <rgbColor rgb="FF000080"/>
      <rgbColor rgb="FF579D1C"/>
      <rgbColor rgb="FF780373"/>
      <rgbColor rgb="FF168253"/>
      <rgbColor rgb="FFB3B3B3"/>
      <rgbColor rgb="FF808080"/>
      <rgbColor rgb="FF729FCF"/>
      <rgbColor rgb="FFC9211E"/>
      <rgbColor rgb="FFFFFFCC"/>
      <rgbColor rgb="FFCCFFFF"/>
      <rgbColor rgb="FF660066"/>
      <rgbColor rgb="FFFF8080"/>
      <rgbColor rgb="FF0066CC"/>
      <rgbColor rgb="FFCCCCFF"/>
      <rgbColor rgb="FF000080"/>
      <rgbColor rgb="FFFF00FF"/>
      <rgbColor rgb="FFFFD320"/>
      <rgbColor rgb="FF00FFFF"/>
      <rgbColor rgb="FF800080"/>
      <rgbColor rgb="FF800000"/>
      <rgbColor rgb="FF008080"/>
      <rgbColor rgb="FF0000FF"/>
      <rgbColor rgb="FF00CCFF"/>
      <rgbColor rgb="FFCCFFFF"/>
      <rgbColor rgb="FF99FF66"/>
      <rgbColor rgb="FFFFFF99"/>
      <rgbColor rgb="FF99CCFF"/>
      <rgbColor rgb="FFFF9999"/>
      <rgbColor rgb="FFCC99FF"/>
      <rgbColor rgb="FFFFAA95"/>
      <rgbColor rgb="FF3366FF"/>
      <rgbColor rgb="FF33CCCC"/>
      <rgbColor rgb="FF81D41A"/>
      <rgbColor rgb="FFFFCC00"/>
      <rgbColor rgb="FFFF9900"/>
      <rgbColor rgb="FFFF5429"/>
      <rgbColor rgb="FF3465A4"/>
      <rgbColor rgb="FF999999"/>
      <rgbColor rgb="FF004586"/>
      <rgbColor rgb="FF3FAF46"/>
      <rgbColor rgb="FF003300"/>
      <rgbColor rgb="FF333300"/>
      <rgbColor rgb="FFBE480A"/>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manualLayout>
          <c:xMode val="edge"/>
          <c:yMode val="edge"/>
          <c:x val="3.4957556313080701E-2"/>
          <c:y val="3.2517165435937301E-2"/>
          <c:w val="0.54434863979680503"/>
          <c:h val="0.86902448503692198"/>
        </c:manualLayout>
      </c:layout>
      <c:lineChart>
        <c:grouping val="standard"/>
        <c:varyColors val="0"/>
        <c:ser>
          <c:idx val="0"/>
          <c:order val="0"/>
          <c:tx>
            <c:strRef>
              <c:f>'Chart &amp; Figure Carbon Savings'!$G$54:$G$54</c:f>
              <c:strCache>
                <c:ptCount val="1"/>
                <c:pt idx="0">
                  <c:v>2018 Middletown pro rata Carbon Emissions</c:v>
                </c:pt>
              </c:strCache>
            </c:strRef>
          </c:tx>
          <c:spPr>
            <a:ln w="37800">
              <a:solidFill>
                <a:srgbClr val="004586"/>
              </a:solidFill>
              <a:round/>
            </a:ln>
          </c:spPr>
          <c:marker>
            <c:symbol val="square"/>
            <c:size val="7"/>
            <c:spPr>
              <a:solidFill>
                <a:srgbClr val="004586"/>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'Chart &amp; Figure Carbon Savings'!$F$55:$F$62</c:f>
              <c:strCache>
                <c:ptCount val="8"/>
                <c:pt idx="0">
                  <c:v>YR2018</c:v>
                </c:pt>
                <c:pt idx="1">
                  <c:v>YR2021</c:v>
                </c:pt>
                <c:pt idx="2">
                  <c:v>YR2025</c:v>
                </c:pt>
                <c:pt idx="3">
                  <c:v>YR2030</c:v>
                </c:pt>
                <c:pt idx="4">
                  <c:v>YR2035</c:v>
                </c:pt>
                <c:pt idx="5">
                  <c:v>YR2040</c:v>
                </c:pt>
                <c:pt idx="6">
                  <c:v>YR2045</c:v>
                </c:pt>
                <c:pt idx="7">
                  <c:v>YR2050</c:v>
                </c:pt>
              </c:strCache>
            </c:strRef>
          </c:cat>
          <c:val>
            <c:numRef>
              <c:f>'Chart &amp; Figure Carbon Savings'!$G$55:$G$62</c:f>
              <c:numCache>
                <c:formatCode>General</c:formatCode>
                <c:ptCount val="8"/>
                <c:pt idx="0" formatCode="0">
                  <c:v>704967.14761376253</c:v>
                </c:pt>
              </c:numCache>
            </c:numRef>
          </c:val>
          <c:smooth val="0"/>
          <c:extLst>
            <c:ext xmlns:c16="http://schemas.microsoft.com/office/drawing/2014/chart" uri="{C3380CC4-5D6E-409C-BE32-E72D297353CC}">
              <c16:uniqueId val="{00000000-E505-4B1A-8FA2-325CA52094DA}"/>
            </c:ext>
          </c:extLst>
        </c:ser>
        <c:ser>
          <c:idx val="1"/>
          <c:order val="1"/>
          <c:tx>
            <c:strRef>
              <c:f>'Chart &amp; Figure Carbon Savings'!$H$54:$H$54</c:f>
              <c:strCache>
                <c:ptCount val="1"/>
                <c:pt idx="0">
                  <c:v>Middletown GOAL pro rata Carbon Emission to meet 2050 80x50 target (Tons)</c:v>
                </c:pt>
              </c:strCache>
            </c:strRef>
          </c:tx>
          <c:spPr>
            <a:ln w="37800">
              <a:solidFill>
                <a:srgbClr val="FF420E"/>
              </a:solidFill>
              <a:round/>
            </a:ln>
          </c:spPr>
          <c:marker>
            <c:symbol val="diamond"/>
            <c:size val="7"/>
            <c:spPr>
              <a:solidFill>
                <a:srgbClr val="FF420E"/>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'Chart &amp; Figure Carbon Savings'!$F$55:$F$62</c:f>
              <c:strCache>
                <c:ptCount val="8"/>
                <c:pt idx="0">
                  <c:v>YR2018</c:v>
                </c:pt>
                <c:pt idx="1">
                  <c:v>YR2021</c:v>
                </c:pt>
                <c:pt idx="2">
                  <c:v>YR2025</c:v>
                </c:pt>
                <c:pt idx="3">
                  <c:v>YR2030</c:v>
                </c:pt>
                <c:pt idx="4">
                  <c:v>YR2035</c:v>
                </c:pt>
                <c:pt idx="5">
                  <c:v>YR2040</c:v>
                </c:pt>
                <c:pt idx="6">
                  <c:v>YR2045</c:v>
                </c:pt>
                <c:pt idx="7">
                  <c:v>YR2050</c:v>
                </c:pt>
              </c:strCache>
            </c:strRef>
          </c:cat>
          <c:val>
            <c:numRef>
              <c:f>'Chart &amp; Figure Carbon Savings'!$H$55:$H$62</c:f>
              <c:numCache>
                <c:formatCode>0</c:formatCode>
                <c:ptCount val="8"/>
                <c:pt idx="1">
                  <c:v>655296.94298002229</c:v>
                </c:pt>
                <c:pt idx="2">
                  <c:v>589070.00346836855</c:v>
                </c:pt>
                <c:pt idx="3">
                  <c:v>506286.32907880144</c:v>
                </c:pt>
                <c:pt idx="4">
                  <c:v>423502.65468923427</c:v>
                </c:pt>
                <c:pt idx="5">
                  <c:v>340718.98029966711</c:v>
                </c:pt>
                <c:pt idx="6">
                  <c:v>257935.30591009994</c:v>
                </c:pt>
                <c:pt idx="7">
                  <c:v>175151.63152053277</c:v>
                </c:pt>
              </c:numCache>
            </c:numRef>
          </c:val>
          <c:smooth val="0"/>
          <c:extLst>
            <c:ext xmlns:c16="http://schemas.microsoft.com/office/drawing/2014/chart" uri="{C3380CC4-5D6E-409C-BE32-E72D297353CC}">
              <c16:uniqueId val="{00000001-E505-4B1A-8FA2-325CA52094DA}"/>
            </c:ext>
          </c:extLst>
        </c:ser>
        <c:ser>
          <c:idx val="2"/>
          <c:order val="2"/>
          <c:tx>
            <c:strRef>
              <c:f>'Chart &amp; Figure Carbon Savings'!$I$54:$I$54</c:f>
              <c:strCache>
                <c:ptCount val="1"/>
                <c:pt idx="0">
                  <c:v>Projected Middletown Carbon Emissions using estimated Scenarios (Tons)</c:v>
                </c:pt>
              </c:strCache>
            </c:strRef>
          </c:tx>
          <c:spPr>
            <a:ln w="37800">
              <a:solidFill>
                <a:srgbClr val="FFD320"/>
              </a:solidFill>
              <a:round/>
            </a:ln>
          </c:spPr>
          <c:marker>
            <c:symbol val="dash"/>
            <c:size val="7"/>
            <c:spPr>
              <a:solidFill>
                <a:srgbClr val="FFD320"/>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'Chart &amp; Figure Carbon Savings'!$F$55:$F$62</c:f>
              <c:strCache>
                <c:ptCount val="8"/>
                <c:pt idx="0">
                  <c:v>YR2018</c:v>
                </c:pt>
                <c:pt idx="1">
                  <c:v>YR2021</c:v>
                </c:pt>
                <c:pt idx="2">
                  <c:v>YR2025</c:v>
                </c:pt>
                <c:pt idx="3">
                  <c:v>YR2030</c:v>
                </c:pt>
                <c:pt idx="4">
                  <c:v>YR2035</c:v>
                </c:pt>
                <c:pt idx="5">
                  <c:v>YR2040</c:v>
                </c:pt>
                <c:pt idx="6">
                  <c:v>YR2045</c:v>
                </c:pt>
                <c:pt idx="7">
                  <c:v>YR2050</c:v>
                </c:pt>
              </c:strCache>
            </c:strRef>
          </c:cat>
          <c:val>
            <c:numRef>
              <c:f>'Chart &amp; Figure Carbon Savings'!$I$55:$I$62</c:f>
              <c:numCache>
                <c:formatCode>0</c:formatCode>
                <c:ptCount val="8"/>
                <c:pt idx="1">
                  <c:v>605670.14761376253</c:v>
                </c:pt>
                <c:pt idx="2">
                  <c:v>553675.3476137626</c:v>
                </c:pt>
                <c:pt idx="3">
                  <c:v>438612.59761376254</c:v>
                </c:pt>
                <c:pt idx="4">
                  <c:v>352998.63511376252</c:v>
                </c:pt>
                <c:pt idx="5">
                  <c:v>267384.67261376255</c:v>
                </c:pt>
                <c:pt idx="6">
                  <c:v>181770.71011376253</c:v>
                </c:pt>
                <c:pt idx="7">
                  <c:v>96156.747613762505</c:v>
                </c:pt>
              </c:numCache>
            </c:numRef>
          </c:val>
          <c:smooth val="0"/>
          <c:extLst>
            <c:ext xmlns:c16="http://schemas.microsoft.com/office/drawing/2014/chart" uri="{C3380CC4-5D6E-409C-BE32-E72D297353CC}">
              <c16:uniqueId val="{00000002-E505-4B1A-8FA2-325CA52094DA}"/>
            </c:ext>
          </c:extLst>
        </c:ser>
        <c:ser>
          <c:idx val="3"/>
          <c:order val="3"/>
          <c:tx>
            <c:strRef>
              <c:f>'Chart &amp; Figure Carbon Savings'!$J$54:$J$54</c:f>
              <c:strCache>
                <c:ptCount val="1"/>
                <c:pt idx="0">
                  <c:v>Middletown 2050 NJ EMP Goal (aka 80x50)(Tons)</c:v>
                </c:pt>
              </c:strCache>
            </c:strRef>
          </c:tx>
          <c:spPr>
            <a:ln w="37800">
              <a:solidFill>
                <a:srgbClr val="579D1C"/>
              </a:solidFill>
              <a:round/>
            </a:ln>
          </c:spPr>
          <c:marker>
            <c:symbol val="triangle"/>
            <c:size val="7"/>
            <c:spPr>
              <a:solidFill>
                <a:srgbClr val="579D1C"/>
              </a:solidFill>
            </c:spPr>
          </c:marker>
          <c:dLbls>
            <c:spPr>
              <a:noFill/>
              <a:ln>
                <a:noFill/>
              </a:ln>
              <a:effectLst/>
            </c:spPr>
            <c:txPr>
              <a:bodyPr/>
              <a:lstStyle/>
              <a:p>
                <a:pPr>
                  <a:defRPr sz="1000" b="0" strike="noStrike" spc="-1">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'Chart &amp; Figure Carbon Savings'!$F$55:$F$62</c:f>
              <c:strCache>
                <c:ptCount val="8"/>
                <c:pt idx="0">
                  <c:v>YR2018</c:v>
                </c:pt>
                <c:pt idx="1">
                  <c:v>YR2021</c:v>
                </c:pt>
                <c:pt idx="2">
                  <c:v>YR2025</c:v>
                </c:pt>
                <c:pt idx="3">
                  <c:v>YR2030</c:v>
                </c:pt>
                <c:pt idx="4">
                  <c:v>YR2035</c:v>
                </c:pt>
                <c:pt idx="5">
                  <c:v>YR2040</c:v>
                </c:pt>
                <c:pt idx="6">
                  <c:v>YR2045</c:v>
                </c:pt>
                <c:pt idx="7">
                  <c:v>YR2050</c:v>
                </c:pt>
              </c:strCache>
            </c:strRef>
          </c:cat>
          <c:val>
            <c:numRef>
              <c:f>'Chart &amp; Figure Carbon Savings'!$J$55:$J$62</c:f>
              <c:numCache>
                <c:formatCode>0</c:formatCode>
                <c:ptCount val="8"/>
                <c:pt idx="7">
                  <c:v>175151.63152053277</c:v>
                </c:pt>
              </c:numCache>
            </c:numRef>
          </c:val>
          <c:smooth val="0"/>
          <c:extLst>
            <c:ext xmlns:c16="http://schemas.microsoft.com/office/drawing/2014/chart" uri="{C3380CC4-5D6E-409C-BE32-E72D297353CC}">
              <c16:uniqueId val="{00000003-E505-4B1A-8FA2-325CA52094DA}"/>
            </c:ext>
          </c:extLst>
        </c:ser>
        <c:dLbls>
          <c:showLegendKey val="0"/>
          <c:showVal val="0"/>
          <c:showCatName val="0"/>
          <c:showSerName val="0"/>
          <c:showPercent val="0"/>
          <c:showBubbleSize val="0"/>
        </c:dLbls>
        <c:hiLowLines>
          <c:spPr>
            <a:ln>
              <a:noFill/>
            </a:ln>
          </c:spPr>
        </c:hiLowLines>
        <c:marker val="1"/>
        <c:smooth val="0"/>
        <c:axId val="33799880"/>
        <c:axId val="56141996"/>
      </c:lineChart>
      <c:catAx>
        <c:axId val="33799880"/>
        <c:scaling>
          <c:orientation val="minMax"/>
        </c:scaling>
        <c:delete val="0"/>
        <c:axPos val="b"/>
        <c:numFmt formatCode="General" sourceLinked="1"/>
        <c:majorTickMark val="out"/>
        <c:minorTickMark val="none"/>
        <c:tickLblPos val="nextTo"/>
        <c:spPr>
          <a:ln w="12600">
            <a:solidFill>
              <a:srgbClr val="B3B3B3"/>
            </a:solidFill>
            <a:round/>
          </a:ln>
        </c:spPr>
        <c:txPr>
          <a:bodyPr/>
          <a:lstStyle/>
          <a:p>
            <a:pPr>
              <a:defRPr sz="1000" b="0" strike="noStrike" spc="-1">
                <a:solidFill>
                  <a:srgbClr val="000000"/>
                </a:solidFill>
                <a:latin typeface="Arial"/>
              </a:defRPr>
            </a:pPr>
            <a:endParaRPr lang="en-US"/>
          </a:p>
        </c:txPr>
        <c:crossAx val="56141996"/>
        <c:crosses val="autoZero"/>
        <c:auto val="1"/>
        <c:lblAlgn val="ctr"/>
        <c:lblOffset val="100"/>
        <c:noMultiLvlLbl val="0"/>
      </c:catAx>
      <c:valAx>
        <c:axId val="56141996"/>
        <c:scaling>
          <c:orientation val="minMax"/>
        </c:scaling>
        <c:delete val="0"/>
        <c:axPos val="l"/>
        <c:majorGridlines>
          <c:spPr>
            <a:ln w="12600">
              <a:solidFill>
                <a:srgbClr val="B3B3B3"/>
              </a:solidFill>
              <a:round/>
            </a:ln>
          </c:spPr>
        </c:majorGridlines>
        <c:numFmt formatCode="0" sourceLinked="0"/>
        <c:majorTickMark val="out"/>
        <c:minorTickMark val="none"/>
        <c:tickLblPos val="nextTo"/>
        <c:spPr>
          <a:ln w="12600">
            <a:solidFill>
              <a:srgbClr val="B3B3B3"/>
            </a:solidFill>
            <a:round/>
          </a:ln>
        </c:spPr>
        <c:txPr>
          <a:bodyPr/>
          <a:lstStyle/>
          <a:p>
            <a:pPr>
              <a:defRPr sz="1000" b="0" strike="noStrike" spc="-1">
                <a:solidFill>
                  <a:srgbClr val="000000"/>
                </a:solidFill>
                <a:latin typeface="Arial"/>
              </a:defRPr>
            </a:pPr>
            <a:endParaRPr lang="en-US"/>
          </a:p>
        </c:txPr>
        <c:crossAx val="33799880"/>
        <c:crossesAt val="1"/>
        <c:crossBetween val="midCat"/>
      </c:valAx>
      <c:spPr>
        <a:noFill/>
        <a:ln w="12600">
          <a:solidFill>
            <a:srgbClr val="B3B3B3"/>
          </a:solidFill>
          <a:round/>
        </a:ln>
      </c:spPr>
    </c:plotArea>
    <c:legend>
      <c:legendPos val="r"/>
      <c:layout>
        <c:manualLayout>
          <c:xMode val="edge"/>
          <c:yMode val="edge"/>
          <c:x val="0.64912515026045103"/>
          <c:y val="1.3716356107660499E-2"/>
          <c:w val="0.33685054093762501"/>
          <c:h val="0.88095238095238104"/>
        </c:manualLayout>
      </c:layout>
      <c:overlay val="0"/>
      <c:spPr>
        <a:noFill/>
        <a:ln w="37800">
          <a:noFill/>
        </a:ln>
      </c:spPr>
      <c:txPr>
        <a:bodyPr/>
        <a:lstStyle/>
        <a:p>
          <a:pPr>
            <a:defRPr sz="920" b="0" strike="noStrike" spc="-1">
              <a:solidFill>
                <a:srgbClr val="000000"/>
              </a:solidFill>
              <a:latin typeface="Arial"/>
            </a:defRPr>
          </a:pPr>
          <a:endParaRPr lang="en-US"/>
        </a:p>
      </c:txPr>
    </c:legend>
    <c:plotVisOnly val="1"/>
    <c:dispBlanksAs val="gap"/>
    <c:showDLblsOverMax val="1"/>
  </c:chart>
  <c:spPr>
    <a:solidFill>
      <a:srgbClr val="FFFFFF"/>
    </a:solidFill>
    <a:ln w="1260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bar"/>
        <c:grouping val="clustered"/>
        <c:varyColors val="0"/>
        <c:ser>
          <c:idx val="0"/>
          <c:order val="0"/>
          <c:spPr>
            <a:solidFill>
              <a:srgbClr val="FFFF38"/>
            </a:solidFill>
            <a:ln>
              <a:noFill/>
            </a:ln>
          </c:spPr>
          <c:invertIfNegative val="0"/>
          <c:dPt>
            <c:idx val="0"/>
            <c:invertIfNegative val="0"/>
            <c:bubble3D val="0"/>
            <c:spPr>
              <a:solidFill>
                <a:srgbClr val="999999"/>
              </a:solidFill>
              <a:ln>
                <a:noFill/>
              </a:ln>
            </c:spPr>
            <c:extLst>
              <c:ext xmlns:c16="http://schemas.microsoft.com/office/drawing/2014/chart" uri="{C3380CC4-5D6E-409C-BE32-E72D297353CC}">
                <c16:uniqueId val="{00000001-81BF-42A7-85F4-24C961F8AF51}"/>
              </c:ext>
            </c:extLst>
          </c:dPt>
          <c:dPt>
            <c:idx val="1"/>
            <c:invertIfNegative val="0"/>
            <c:bubble3D val="0"/>
            <c:spPr>
              <a:solidFill>
                <a:srgbClr val="168253"/>
              </a:solidFill>
              <a:ln>
                <a:noFill/>
              </a:ln>
            </c:spPr>
            <c:extLst>
              <c:ext xmlns:c16="http://schemas.microsoft.com/office/drawing/2014/chart" uri="{C3380CC4-5D6E-409C-BE32-E72D297353CC}">
                <c16:uniqueId val="{00000003-81BF-42A7-85F4-24C961F8AF51}"/>
              </c:ext>
            </c:extLst>
          </c:dPt>
          <c:dPt>
            <c:idx val="2"/>
            <c:invertIfNegative val="0"/>
            <c:bubble3D val="0"/>
            <c:spPr>
              <a:solidFill>
                <a:srgbClr val="FFFF38"/>
              </a:solidFill>
              <a:ln>
                <a:noFill/>
              </a:ln>
            </c:spPr>
            <c:extLst>
              <c:ext xmlns:c16="http://schemas.microsoft.com/office/drawing/2014/chart" uri="{C3380CC4-5D6E-409C-BE32-E72D297353CC}">
                <c16:uniqueId val="{00000005-81BF-42A7-85F4-24C961F8AF51}"/>
              </c:ext>
            </c:extLst>
          </c:dPt>
          <c:dPt>
            <c:idx val="3"/>
            <c:invertIfNegative val="0"/>
            <c:bubble3D val="0"/>
            <c:spPr>
              <a:solidFill>
                <a:srgbClr val="FFAA95"/>
              </a:solidFill>
              <a:ln>
                <a:noFill/>
              </a:ln>
            </c:spPr>
            <c:extLst>
              <c:ext xmlns:c16="http://schemas.microsoft.com/office/drawing/2014/chart" uri="{C3380CC4-5D6E-409C-BE32-E72D297353CC}">
                <c16:uniqueId val="{00000007-81BF-42A7-85F4-24C961F8AF51}"/>
              </c:ext>
            </c:extLst>
          </c:dPt>
          <c:dPt>
            <c:idx val="4"/>
            <c:invertIfNegative val="0"/>
            <c:bubble3D val="0"/>
            <c:spPr>
              <a:solidFill>
                <a:srgbClr val="729FCF"/>
              </a:solidFill>
              <a:ln>
                <a:noFill/>
              </a:ln>
            </c:spPr>
            <c:extLst>
              <c:ext xmlns:c16="http://schemas.microsoft.com/office/drawing/2014/chart" uri="{C3380CC4-5D6E-409C-BE32-E72D297353CC}">
                <c16:uniqueId val="{00000009-81BF-42A7-85F4-24C961F8AF51}"/>
              </c:ext>
            </c:extLst>
          </c:dPt>
          <c:dPt>
            <c:idx val="5"/>
            <c:invertIfNegative val="0"/>
            <c:bubble3D val="0"/>
            <c:spPr>
              <a:solidFill>
                <a:srgbClr val="81D41A"/>
              </a:solidFill>
              <a:ln>
                <a:noFill/>
              </a:ln>
            </c:spPr>
            <c:extLst>
              <c:ext xmlns:c16="http://schemas.microsoft.com/office/drawing/2014/chart" uri="{C3380CC4-5D6E-409C-BE32-E72D297353CC}">
                <c16:uniqueId val="{0000000B-81BF-42A7-85F4-24C961F8AF51}"/>
              </c:ext>
            </c:extLst>
          </c:dPt>
          <c:dPt>
            <c:idx val="6"/>
            <c:invertIfNegative val="0"/>
            <c:bubble3D val="0"/>
            <c:spPr>
              <a:solidFill>
                <a:srgbClr val="BE480A"/>
              </a:solidFill>
              <a:ln>
                <a:noFill/>
              </a:ln>
            </c:spPr>
            <c:extLst>
              <c:ext xmlns:c16="http://schemas.microsoft.com/office/drawing/2014/chart" uri="{C3380CC4-5D6E-409C-BE32-E72D297353CC}">
                <c16:uniqueId val="{0000000D-81BF-42A7-85F4-24C961F8AF51}"/>
              </c:ext>
            </c:extLst>
          </c:dPt>
          <c:dPt>
            <c:idx val="7"/>
            <c:invertIfNegative val="0"/>
            <c:bubble3D val="0"/>
            <c:spPr>
              <a:solidFill>
                <a:srgbClr val="780373"/>
              </a:solidFill>
              <a:ln>
                <a:noFill/>
              </a:ln>
            </c:spPr>
            <c:extLst>
              <c:ext xmlns:c16="http://schemas.microsoft.com/office/drawing/2014/chart" uri="{C3380CC4-5D6E-409C-BE32-E72D297353CC}">
                <c16:uniqueId val="{0000000F-81BF-42A7-85F4-24C961F8AF51}"/>
              </c:ext>
            </c:extLst>
          </c:dPt>
          <c:dPt>
            <c:idx val="8"/>
            <c:invertIfNegative val="0"/>
            <c:bubble3D val="0"/>
            <c:spPr>
              <a:solidFill>
                <a:srgbClr val="FF5429"/>
              </a:solidFill>
              <a:ln>
                <a:noFill/>
              </a:ln>
            </c:spPr>
            <c:extLst>
              <c:ext xmlns:c16="http://schemas.microsoft.com/office/drawing/2014/chart" uri="{C3380CC4-5D6E-409C-BE32-E72D297353CC}">
                <c16:uniqueId val="{00000011-81BF-42A7-85F4-24C961F8AF51}"/>
              </c:ext>
            </c:extLst>
          </c:dPt>
          <c:dPt>
            <c:idx val="9"/>
            <c:invertIfNegative val="0"/>
            <c:bubble3D val="0"/>
            <c:spPr>
              <a:solidFill>
                <a:srgbClr val="3465A4"/>
              </a:solidFill>
              <a:ln>
                <a:noFill/>
              </a:ln>
            </c:spPr>
            <c:extLst>
              <c:ext xmlns:c16="http://schemas.microsoft.com/office/drawing/2014/chart" uri="{C3380CC4-5D6E-409C-BE32-E72D297353CC}">
                <c16:uniqueId val="{00000013-81BF-42A7-85F4-24C961F8AF51}"/>
              </c:ext>
            </c:extLst>
          </c:dPt>
          <c:dPt>
            <c:idx val="10"/>
            <c:invertIfNegative val="0"/>
            <c:bubble3D val="0"/>
            <c:spPr>
              <a:solidFill>
                <a:srgbClr val="3FAF46"/>
              </a:solidFill>
              <a:ln>
                <a:noFill/>
              </a:ln>
            </c:spPr>
            <c:extLst>
              <c:ext xmlns:c16="http://schemas.microsoft.com/office/drawing/2014/chart" uri="{C3380CC4-5D6E-409C-BE32-E72D297353CC}">
                <c16:uniqueId val="{00000015-81BF-42A7-85F4-24C961F8AF51}"/>
              </c:ext>
            </c:extLst>
          </c:dPt>
          <c:dLbls>
            <c:dLbl>
              <c:idx val="0"/>
              <c:spPr/>
              <c:txPr>
                <a:bodyPr/>
                <a:lstStyle/>
                <a:p>
                  <a:pPr>
                    <a:defRPr sz="1000" b="0" strike="noStrike" spc="-1">
                      <a:latin typeface="Arial"/>
                    </a:defRPr>
                  </a:pPr>
                  <a:endParaRPr lang="en-US"/>
                </a:p>
              </c:txPr>
              <c:showLegendKey val="0"/>
              <c:showVal val="0"/>
              <c:showCatName val="0"/>
              <c:showSerName val="0"/>
              <c:showPercent val="0"/>
              <c:showBubbleSize val="1"/>
              <c:extLst>
                <c:ext xmlns:c16="http://schemas.microsoft.com/office/drawing/2014/chart" uri="{C3380CC4-5D6E-409C-BE32-E72D297353CC}">
                  <c16:uniqueId val="{00000001-81BF-42A7-85F4-24C961F8AF51}"/>
                </c:ext>
              </c:extLst>
            </c:dLbl>
            <c:dLbl>
              <c:idx val="1"/>
              <c:spPr/>
              <c:txPr>
                <a:bodyPr/>
                <a:lstStyle/>
                <a:p>
                  <a:pPr>
                    <a:defRPr sz="1000" b="0" strike="noStrike" spc="-1">
                      <a:latin typeface="Arial"/>
                    </a:defRPr>
                  </a:pPr>
                  <a:endParaRPr lang="en-US"/>
                </a:p>
              </c:txPr>
              <c:showLegendKey val="0"/>
              <c:showVal val="0"/>
              <c:showCatName val="0"/>
              <c:showSerName val="0"/>
              <c:showPercent val="0"/>
              <c:showBubbleSize val="1"/>
              <c:extLst>
                <c:ext xmlns:c16="http://schemas.microsoft.com/office/drawing/2014/chart" uri="{C3380CC4-5D6E-409C-BE32-E72D297353CC}">
                  <c16:uniqueId val="{00000003-81BF-42A7-85F4-24C961F8AF51}"/>
                </c:ext>
              </c:extLst>
            </c:dLbl>
            <c:dLbl>
              <c:idx val="2"/>
              <c:spPr/>
              <c:txPr>
                <a:bodyPr/>
                <a:lstStyle/>
                <a:p>
                  <a:pPr>
                    <a:defRPr sz="1000" b="0" strike="noStrike" spc="-1">
                      <a:latin typeface="Arial"/>
                    </a:defRPr>
                  </a:pPr>
                  <a:endParaRPr lang="en-US"/>
                </a:p>
              </c:txPr>
              <c:showLegendKey val="0"/>
              <c:showVal val="0"/>
              <c:showCatName val="0"/>
              <c:showSerName val="0"/>
              <c:showPercent val="0"/>
              <c:showBubbleSize val="1"/>
              <c:extLst>
                <c:ext xmlns:c16="http://schemas.microsoft.com/office/drawing/2014/chart" uri="{C3380CC4-5D6E-409C-BE32-E72D297353CC}">
                  <c16:uniqueId val="{00000005-81BF-42A7-85F4-24C961F8AF51}"/>
                </c:ext>
              </c:extLst>
            </c:dLbl>
            <c:dLbl>
              <c:idx val="3"/>
              <c:spPr/>
              <c:txPr>
                <a:bodyPr/>
                <a:lstStyle/>
                <a:p>
                  <a:pPr>
                    <a:defRPr sz="1000" b="0" strike="noStrike" spc="-1">
                      <a:latin typeface="Arial"/>
                    </a:defRPr>
                  </a:pPr>
                  <a:endParaRPr lang="en-US"/>
                </a:p>
              </c:txPr>
              <c:showLegendKey val="0"/>
              <c:showVal val="0"/>
              <c:showCatName val="0"/>
              <c:showSerName val="0"/>
              <c:showPercent val="0"/>
              <c:showBubbleSize val="1"/>
              <c:extLst>
                <c:ext xmlns:c16="http://schemas.microsoft.com/office/drawing/2014/chart" uri="{C3380CC4-5D6E-409C-BE32-E72D297353CC}">
                  <c16:uniqueId val="{00000007-81BF-42A7-85F4-24C961F8AF51}"/>
                </c:ext>
              </c:extLst>
            </c:dLbl>
            <c:dLbl>
              <c:idx val="4"/>
              <c:spPr/>
              <c:txPr>
                <a:bodyPr/>
                <a:lstStyle/>
                <a:p>
                  <a:pPr>
                    <a:defRPr sz="1000" b="0" strike="noStrike" spc="-1">
                      <a:latin typeface="Arial"/>
                    </a:defRPr>
                  </a:pPr>
                  <a:endParaRPr lang="en-US"/>
                </a:p>
              </c:txPr>
              <c:showLegendKey val="0"/>
              <c:showVal val="0"/>
              <c:showCatName val="0"/>
              <c:showSerName val="0"/>
              <c:showPercent val="0"/>
              <c:showBubbleSize val="1"/>
              <c:extLst>
                <c:ext xmlns:c16="http://schemas.microsoft.com/office/drawing/2014/chart" uri="{C3380CC4-5D6E-409C-BE32-E72D297353CC}">
                  <c16:uniqueId val="{00000009-81BF-42A7-85F4-24C961F8AF51}"/>
                </c:ext>
              </c:extLst>
            </c:dLbl>
            <c:dLbl>
              <c:idx val="5"/>
              <c:spPr/>
              <c:txPr>
                <a:bodyPr/>
                <a:lstStyle/>
                <a:p>
                  <a:pPr>
                    <a:defRPr sz="1000" b="0" strike="noStrike" spc="-1">
                      <a:latin typeface="Arial"/>
                    </a:defRPr>
                  </a:pPr>
                  <a:endParaRPr lang="en-US"/>
                </a:p>
              </c:txPr>
              <c:showLegendKey val="0"/>
              <c:showVal val="0"/>
              <c:showCatName val="0"/>
              <c:showSerName val="0"/>
              <c:showPercent val="0"/>
              <c:showBubbleSize val="1"/>
              <c:extLst>
                <c:ext xmlns:c16="http://schemas.microsoft.com/office/drawing/2014/chart" uri="{C3380CC4-5D6E-409C-BE32-E72D297353CC}">
                  <c16:uniqueId val="{0000000B-81BF-42A7-85F4-24C961F8AF51}"/>
                </c:ext>
              </c:extLst>
            </c:dLbl>
            <c:dLbl>
              <c:idx val="6"/>
              <c:spPr/>
              <c:txPr>
                <a:bodyPr/>
                <a:lstStyle/>
                <a:p>
                  <a:pPr>
                    <a:defRPr sz="1000" b="0" strike="noStrike" spc="-1">
                      <a:latin typeface="Arial"/>
                    </a:defRPr>
                  </a:pPr>
                  <a:endParaRPr lang="en-US"/>
                </a:p>
              </c:txPr>
              <c:showLegendKey val="0"/>
              <c:showVal val="0"/>
              <c:showCatName val="0"/>
              <c:showSerName val="0"/>
              <c:showPercent val="0"/>
              <c:showBubbleSize val="1"/>
              <c:extLst>
                <c:ext xmlns:c16="http://schemas.microsoft.com/office/drawing/2014/chart" uri="{C3380CC4-5D6E-409C-BE32-E72D297353CC}">
                  <c16:uniqueId val="{0000000D-81BF-42A7-85F4-24C961F8AF51}"/>
                </c:ext>
              </c:extLst>
            </c:dLbl>
            <c:dLbl>
              <c:idx val="7"/>
              <c:spPr/>
              <c:txPr>
                <a:bodyPr/>
                <a:lstStyle/>
                <a:p>
                  <a:pPr>
                    <a:defRPr sz="1000" b="0" strike="noStrike" spc="-1">
                      <a:latin typeface="Arial"/>
                    </a:defRPr>
                  </a:pPr>
                  <a:endParaRPr lang="en-US"/>
                </a:p>
              </c:txPr>
              <c:showLegendKey val="0"/>
              <c:showVal val="0"/>
              <c:showCatName val="0"/>
              <c:showSerName val="0"/>
              <c:showPercent val="0"/>
              <c:showBubbleSize val="1"/>
              <c:extLst>
                <c:ext xmlns:c16="http://schemas.microsoft.com/office/drawing/2014/chart" uri="{C3380CC4-5D6E-409C-BE32-E72D297353CC}">
                  <c16:uniqueId val="{0000000F-81BF-42A7-85F4-24C961F8AF51}"/>
                </c:ext>
              </c:extLst>
            </c:dLbl>
            <c:dLbl>
              <c:idx val="8"/>
              <c:spPr/>
              <c:txPr>
                <a:bodyPr/>
                <a:lstStyle/>
                <a:p>
                  <a:pPr>
                    <a:defRPr sz="1000" b="0" strike="noStrike" spc="-1">
                      <a:latin typeface="Arial"/>
                    </a:defRPr>
                  </a:pPr>
                  <a:endParaRPr lang="en-US"/>
                </a:p>
              </c:txPr>
              <c:showLegendKey val="0"/>
              <c:showVal val="0"/>
              <c:showCatName val="0"/>
              <c:showSerName val="0"/>
              <c:showPercent val="0"/>
              <c:showBubbleSize val="1"/>
              <c:extLst>
                <c:ext xmlns:c16="http://schemas.microsoft.com/office/drawing/2014/chart" uri="{C3380CC4-5D6E-409C-BE32-E72D297353CC}">
                  <c16:uniqueId val="{00000011-81BF-42A7-85F4-24C961F8AF51}"/>
                </c:ext>
              </c:extLst>
            </c:dLbl>
            <c:dLbl>
              <c:idx val="9"/>
              <c:spPr/>
              <c:txPr>
                <a:bodyPr/>
                <a:lstStyle/>
                <a:p>
                  <a:pPr>
                    <a:defRPr sz="1000" b="0" strike="noStrike" spc="-1">
                      <a:latin typeface="Arial"/>
                    </a:defRPr>
                  </a:pPr>
                  <a:endParaRPr lang="en-US"/>
                </a:p>
              </c:txPr>
              <c:showLegendKey val="0"/>
              <c:showVal val="0"/>
              <c:showCatName val="0"/>
              <c:showSerName val="0"/>
              <c:showPercent val="0"/>
              <c:showBubbleSize val="1"/>
              <c:extLst>
                <c:ext xmlns:c16="http://schemas.microsoft.com/office/drawing/2014/chart" uri="{C3380CC4-5D6E-409C-BE32-E72D297353CC}">
                  <c16:uniqueId val="{00000013-81BF-42A7-85F4-24C961F8AF51}"/>
                </c:ext>
              </c:extLst>
            </c:dLbl>
            <c:dLbl>
              <c:idx val="10"/>
              <c:spPr/>
              <c:txPr>
                <a:bodyPr/>
                <a:lstStyle/>
                <a:p>
                  <a:pPr>
                    <a:defRPr sz="1000" b="0" strike="noStrike" spc="-1">
                      <a:latin typeface="Arial"/>
                    </a:defRPr>
                  </a:pPr>
                  <a:endParaRPr lang="en-US"/>
                </a:p>
              </c:txPr>
              <c:showLegendKey val="0"/>
              <c:showVal val="0"/>
              <c:showCatName val="0"/>
              <c:showSerName val="0"/>
              <c:showPercent val="0"/>
              <c:showBubbleSize val="1"/>
              <c:extLst>
                <c:ext xmlns:c16="http://schemas.microsoft.com/office/drawing/2014/chart" uri="{C3380CC4-5D6E-409C-BE32-E72D297353CC}">
                  <c16:uniqueId val="{00000015-81BF-42A7-85F4-24C961F8AF51}"/>
                </c:ext>
              </c:extLst>
            </c:dLbl>
            <c:spPr>
              <a:noFill/>
              <a:ln>
                <a:noFill/>
              </a:ln>
              <a:effectLst/>
            </c:spPr>
            <c:txPr>
              <a:bodyPr/>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'Chart &amp; Figure Carbon Savings'!$B$3:$B$13</c:f>
              <c:strCache>
                <c:ptCount val="11"/>
                <c:pt idx="0">
                  <c:v>Prevent Electric to Gas Conversions</c:v>
                </c:pt>
                <c:pt idx="1">
                  <c:v>Community Solar</c:v>
                </c:pt>
                <c:pt idx="2">
                  <c:v>Municipal Operations: RGEA, EV Fleet, Refuse EV, &amp; Electrify Heat</c:v>
                </c:pt>
                <c:pt idx="3">
                  <c:v>Municipal, Private &amp; County Schools: Solar, EV Bus &amp; Electrify Heat</c:v>
                </c:pt>
                <c:pt idx="4">
                  <c:v>Electric Vehicle: Light Business, Local Transit &amp; Landscape </c:v>
                </c:pt>
                <c:pt idx="5">
                  <c:v>Solar: Residential, Business, Park &amp; Worship</c:v>
                </c:pt>
                <c:pt idx="6">
                  <c:v>Energy Efficiency: Residential, Business &amp; Water </c:v>
                </c:pt>
                <c:pt idx="7">
                  <c:v>Electrify Heating: Residential, Business &amp; Worship</c:v>
                </c:pt>
                <c:pt idx="8">
                  <c:v>Business Electric</c:v>
                </c:pt>
                <c:pt idx="9">
                  <c:v>Passenger Electric Vehicle</c:v>
                </c:pt>
                <c:pt idx="10">
                  <c:v>Residential &amp; Business Community Clean Electric – RGEA</c:v>
                </c:pt>
              </c:strCache>
            </c:strRef>
          </c:cat>
          <c:val>
            <c:numRef>
              <c:f>'Chart &amp; Figure Carbon Savings'!$C$3:$C$13</c:f>
              <c:numCache>
                <c:formatCode>General</c:formatCode>
                <c:ptCount val="11"/>
                <c:pt idx="0">
                  <c:v>2400</c:v>
                </c:pt>
                <c:pt idx="1">
                  <c:v>3000</c:v>
                </c:pt>
                <c:pt idx="2">
                  <c:v>3115</c:v>
                </c:pt>
                <c:pt idx="3">
                  <c:v>5000</c:v>
                </c:pt>
                <c:pt idx="4">
                  <c:v>7010</c:v>
                </c:pt>
                <c:pt idx="5">
                  <c:v>11220</c:v>
                </c:pt>
                <c:pt idx="6">
                  <c:v>15500</c:v>
                </c:pt>
                <c:pt idx="7">
                  <c:v>33000</c:v>
                </c:pt>
                <c:pt idx="8">
                  <c:v>53700</c:v>
                </c:pt>
                <c:pt idx="9">
                  <c:v>55000</c:v>
                </c:pt>
                <c:pt idx="10">
                  <c:v>93200</c:v>
                </c:pt>
              </c:numCache>
            </c:numRef>
          </c:val>
          <c:extLst>
            <c:ext xmlns:c16="http://schemas.microsoft.com/office/drawing/2014/chart" uri="{C3380CC4-5D6E-409C-BE32-E72D297353CC}">
              <c16:uniqueId val="{00000016-81BF-42A7-85F4-24C961F8AF51}"/>
            </c:ext>
          </c:extLst>
        </c:ser>
        <c:dLbls>
          <c:showLegendKey val="0"/>
          <c:showVal val="0"/>
          <c:showCatName val="0"/>
          <c:showSerName val="0"/>
          <c:showPercent val="0"/>
          <c:showBubbleSize val="0"/>
        </c:dLbls>
        <c:gapWidth val="100"/>
        <c:axId val="4035663"/>
        <c:axId val="30251623"/>
      </c:barChart>
      <c:catAx>
        <c:axId val="4035663"/>
        <c:scaling>
          <c:orientation val="minMax"/>
        </c:scaling>
        <c:delete val="0"/>
        <c:axPos val="l"/>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en-US"/>
          </a:p>
        </c:txPr>
        <c:crossAx val="30251623"/>
        <c:crosses val="autoZero"/>
        <c:auto val="1"/>
        <c:lblAlgn val="ctr"/>
        <c:lblOffset val="100"/>
        <c:noMultiLvlLbl val="0"/>
      </c:catAx>
      <c:valAx>
        <c:axId val="30251623"/>
        <c:scaling>
          <c:orientation val="minMax"/>
        </c:scaling>
        <c:delete val="0"/>
        <c:axPos val="b"/>
        <c:majorGridlines>
          <c:spPr>
            <a:ln>
              <a:solidFill>
                <a:srgbClr val="B3B3B3"/>
              </a:solidFill>
            </a:ln>
          </c:spPr>
        </c:majorGridlines>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en-US"/>
          </a:p>
        </c:txPr>
        <c:crossAx val="4035663"/>
        <c:crosses val="autoZero"/>
        <c:crossBetween val="between"/>
      </c:valAx>
      <c:spPr>
        <a:noFill/>
        <a:ln>
          <a:solidFill>
            <a:srgbClr val="B3B3B3"/>
          </a:solidFill>
        </a:ln>
      </c:spPr>
    </c:plotArea>
    <c:plotVisOnly val="1"/>
    <c:dispBlanksAs val="gap"/>
    <c:showDLblsOverMax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1269360</xdr:colOff>
      <xdr:row>90</xdr:row>
      <xdr:rowOff>88920</xdr:rowOff>
    </xdr:from>
    <xdr:to>
      <xdr:col>8</xdr:col>
      <xdr:colOff>549720</xdr:colOff>
      <xdr:row>106</xdr:row>
      <xdr:rowOff>134280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953640</xdr:colOff>
      <xdr:row>69</xdr:row>
      <xdr:rowOff>34920</xdr:rowOff>
    </xdr:from>
    <xdr:to>
      <xdr:col>10</xdr:col>
      <xdr:colOff>147600</xdr:colOff>
      <xdr:row>87</xdr:row>
      <xdr:rowOff>140400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njcleanenergy.com/commercial-industrial/programs/pay-performance" TargetMode="External"/><Relationship Id="rId3" Type="http://schemas.openxmlformats.org/officeDocument/2006/relationships/hyperlink" Target="https://pubs.acs.org/doi/abs/10.1021" TargetMode="External"/><Relationship Id="rId7" Type="http://schemas.openxmlformats.org/officeDocument/2006/relationships/hyperlink" Target="http://rcgb.rutgers.edu/nj-climate-choice-home-njcch-pilot-project/" TargetMode="External"/><Relationship Id="rId12" Type="http://schemas.openxmlformats.org/officeDocument/2006/relationships/hyperlink" Target="https://www.yaleclimateconnections.org/2019/09/professor-doug-tallamy-urges-homeowners-to-cut-lawn-area-in-half/" TargetMode="External"/><Relationship Id="rId2" Type="http://schemas.openxmlformats.org/officeDocument/2006/relationships/hyperlink" Target="http://www.level.org.nz/energy/renewable-electricity-generation/wind-turbine-systems/" TargetMode="External"/><Relationship Id="rId1" Type="http://schemas.openxmlformats.org/officeDocument/2006/relationships/hyperlink" Target="https://www.southorange.org/660/Renewable-Energy-Aggregation-Program-201" TargetMode="External"/><Relationship Id="rId6" Type="http://schemas.openxmlformats.org/officeDocument/2006/relationships/hyperlink" Target="https://www.drawdown.org/solutions/buildings-and-cities/led-lighting-household" TargetMode="External"/><Relationship Id="rId11" Type="http://schemas.openxmlformats.org/officeDocument/2006/relationships/hyperlink" Target="https://usgbcnj.org/leed/what-is-leed/" TargetMode="External"/><Relationship Id="rId5" Type="http://schemas.openxmlformats.org/officeDocument/2006/relationships/hyperlink" Target="https://www.energystar.gov/products/most_efficient/furnaces" TargetMode="External"/><Relationship Id="rId10" Type="http://schemas.openxmlformats.org/officeDocument/2006/relationships/hyperlink" Target="https://patch.com/new-jersey/middletown-nj/middletown-enters-new-renewable-municipal-energy-contract" TargetMode="External"/><Relationship Id="rId4" Type="http://schemas.openxmlformats.org/officeDocument/2006/relationships/hyperlink" Target="https://afdc.energy.gov/files/u/publication/casestudy_cng_refuse_feb2014.pdf" TargetMode="External"/><Relationship Id="rId9" Type="http://schemas.openxmlformats.org/officeDocument/2006/relationships/hyperlink" Target="https://www.state.nj.us/dep/aqes/sbap/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state.nj.us/transportation/commuter/rideshare/carpool.shtm"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nytimes.com/2018/02/16/climate/perfume-pollution-smog.html" TargetMode="External"/><Relationship Id="rId1" Type="http://schemas.openxmlformats.org/officeDocument/2006/relationships/hyperlink" Target="https://www.nj.gov/dep/aqes/oce-ghgei.html"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en.wikipedia.org/wiki/Middletown_Township_Public_School_District" TargetMode="External"/><Relationship Id="rId1" Type="http://schemas.openxmlformats.org/officeDocument/2006/relationships/hyperlink" Target="https://en.wikipedia.org/wiki/Middletown_Township_Public_School_District"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advance.lexis.com/documentpage/?pdmfid=1000516&amp;crid=a6dae08d-c376-4fcb-a70f-d4fe9a241cb0&amp;nodeid=AAUAAKAADAAE&amp;nodepath=%2FROOT%2FAAU%2FAAUAAK%2FAAUAAKAAD%2FAAUAAKAADAAE&amp;level=4&amp;haschildren=&amp;populated=false&amp;title=&#167;+14%3A8-2.3+Amount+of+renewable+ene" TargetMode="External"/><Relationship Id="rId1" Type="http://schemas.openxmlformats.org/officeDocument/2006/relationships/hyperlink" Target="https://www.state.nj.us/oal/rules/acces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121"/>
  <sheetViews>
    <sheetView zoomScale="125" zoomScaleNormal="125" workbookViewId="0">
      <pane ySplit="1" topLeftCell="A2" activePane="bottomLeft" state="frozen"/>
      <selection pane="bottomLeft" activeCell="D24" sqref="D24"/>
    </sheetView>
  </sheetViews>
  <sheetFormatPr defaultColWidth="11.7109375" defaultRowHeight="12.75" x14ac:dyDescent="0.2"/>
  <cols>
    <col min="1" max="1" width="22" style="1" customWidth="1"/>
    <col min="2" max="2" width="4.28515625" style="1" customWidth="1"/>
    <col min="3" max="3" width="5.85546875" style="1" customWidth="1"/>
    <col min="4" max="4" width="28.140625" style="1" customWidth="1"/>
    <col min="5" max="5" width="6.5703125" style="1" customWidth="1"/>
    <col min="6" max="6" width="12" style="1" customWidth="1"/>
    <col min="7" max="7" width="5.7109375" style="1" customWidth="1"/>
    <col min="8" max="8" width="12.5703125" style="1" customWidth="1"/>
    <col min="9" max="9" width="10.85546875" style="1" customWidth="1"/>
    <col min="10" max="10" width="10.5703125" style="1" customWidth="1"/>
    <col min="11" max="11" width="7.140625" style="1" customWidth="1"/>
    <col min="12" max="12" width="7.5703125" style="1" customWidth="1"/>
    <col min="13" max="13" width="6.140625" style="1" customWidth="1"/>
    <col min="14" max="14" width="4.7109375" style="1" customWidth="1"/>
    <col min="15" max="15" width="17.85546875" style="2" customWidth="1"/>
    <col min="16" max="16" width="78.7109375" style="3" customWidth="1"/>
    <col min="17" max="17" width="56.28515625" style="4" customWidth="1"/>
    <col min="18" max="18" width="44.42578125" style="3" customWidth="1"/>
    <col min="19" max="257" width="11.5703125" style="5" customWidth="1"/>
  </cols>
  <sheetData>
    <row r="1" spans="1:20" ht="42.2" customHeight="1" x14ac:dyDescent="0.2">
      <c r="A1" s="6" t="s">
        <v>0</v>
      </c>
      <c r="B1" s="7" t="s">
        <v>1</v>
      </c>
      <c r="C1" s="7" t="s">
        <v>2</v>
      </c>
      <c r="D1" s="7" t="s">
        <v>3</v>
      </c>
      <c r="E1" s="7" t="s">
        <v>4</v>
      </c>
      <c r="F1" s="7" t="s">
        <v>5</v>
      </c>
      <c r="G1" s="7" t="s">
        <v>6</v>
      </c>
      <c r="H1" s="7" t="s">
        <v>7</v>
      </c>
      <c r="I1" s="7" t="s">
        <v>8</v>
      </c>
      <c r="J1" s="7" t="s">
        <v>9</v>
      </c>
      <c r="K1" s="7" t="s">
        <v>10</v>
      </c>
      <c r="L1" s="7" t="s">
        <v>11</v>
      </c>
      <c r="M1" s="7" t="s">
        <v>12</v>
      </c>
      <c r="N1" s="7" t="s">
        <v>13</v>
      </c>
      <c r="O1" s="8" t="s">
        <v>14</v>
      </c>
      <c r="P1" s="9" t="s">
        <v>15</v>
      </c>
      <c r="Q1" s="10" t="s">
        <v>16</v>
      </c>
      <c r="R1" s="9" t="s">
        <v>17</v>
      </c>
    </row>
    <row r="2" spans="1:20" ht="14.25" customHeight="1" x14ac:dyDescent="0.2">
      <c r="A2" s="6" t="s">
        <v>18</v>
      </c>
      <c r="B2" s="7" t="s">
        <v>19</v>
      </c>
      <c r="C2" s="7"/>
      <c r="D2" s="7"/>
      <c r="E2" s="7" t="s">
        <v>19</v>
      </c>
      <c r="F2" s="7"/>
      <c r="G2" s="7"/>
      <c r="H2" s="7"/>
      <c r="I2" s="7"/>
      <c r="J2" s="7"/>
      <c r="K2" s="7"/>
      <c r="L2" s="7"/>
      <c r="M2" s="7"/>
      <c r="N2" s="7" t="s">
        <v>19</v>
      </c>
      <c r="O2" s="7" t="s">
        <v>19</v>
      </c>
      <c r="P2" s="9"/>
      <c r="Q2" s="10"/>
      <c r="R2" s="9"/>
    </row>
    <row r="3" spans="1:20" ht="56.65" customHeight="1" x14ac:dyDescent="0.2">
      <c r="A3" s="7" t="s">
        <v>20</v>
      </c>
      <c r="B3" s="7" t="s">
        <v>21</v>
      </c>
      <c r="C3" s="7" t="s">
        <v>22</v>
      </c>
      <c r="D3" s="7" t="s">
        <v>23</v>
      </c>
      <c r="E3" s="7"/>
      <c r="F3" s="7" t="s">
        <v>24</v>
      </c>
      <c r="G3" s="6"/>
      <c r="H3" s="7" t="s">
        <v>25</v>
      </c>
      <c r="I3" s="11" t="s">
        <v>26</v>
      </c>
      <c r="J3" s="7"/>
      <c r="K3" s="7"/>
      <c r="L3" s="7" t="s">
        <v>27</v>
      </c>
      <c r="M3" s="7" t="s">
        <v>27</v>
      </c>
      <c r="N3" s="7"/>
      <c r="O3" s="7" t="s">
        <v>19</v>
      </c>
      <c r="P3" s="12" t="s">
        <v>28</v>
      </c>
      <c r="Q3" s="13" t="s">
        <v>29</v>
      </c>
      <c r="R3" s="10" t="s">
        <v>30</v>
      </c>
    </row>
    <row r="4" spans="1:20" ht="93.2" customHeight="1" x14ac:dyDescent="0.2">
      <c r="A4" s="7" t="s">
        <v>31</v>
      </c>
      <c r="B4" s="7" t="s">
        <v>21</v>
      </c>
      <c r="C4" s="7" t="s">
        <v>22</v>
      </c>
      <c r="D4" s="7" t="s">
        <v>32</v>
      </c>
      <c r="E4" s="7"/>
      <c r="F4" s="7"/>
      <c r="G4" s="6"/>
      <c r="H4" s="7"/>
      <c r="I4" s="7"/>
      <c r="J4" s="7"/>
      <c r="K4" s="7"/>
      <c r="L4" s="7"/>
      <c r="M4" s="7"/>
      <c r="N4" s="7"/>
      <c r="O4" s="7" t="s">
        <v>19</v>
      </c>
      <c r="P4" s="8" t="s">
        <v>33</v>
      </c>
      <c r="Q4" s="1" t="s">
        <v>34</v>
      </c>
    </row>
    <row r="5" spans="1:20" ht="43.15" customHeight="1" x14ac:dyDescent="0.2">
      <c r="A5" s="7" t="s">
        <v>35</v>
      </c>
      <c r="B5" s="7" t="s">
        <v>36</v>
      </c>
      <c r="C5" s="7" t="s">
        <v>22</v>
      </c>
      <c r="D5" s="7" t="s">
        <v>37</v>
      </c>
      <c r="E5" s="7"/>
      <c r="F5" s="7"/>
      <c r="G5" s="7"/>
      <c r="H5" s="7"/>
      <c r="I5" s="7"/>
      <c r="J5" s="7"/>
      <c r="K5" s="7" t="s">
        <v>27</v>
      </c>
      <c r="L5" s="7" t="s">
        <v>27</v>
      </c>
      <c r="M5" s="7" t="s">
        <v>27</v>
      </c>
      <c r="N5" s="7"/>
      <c r="O5" s="7" t="s">
        <v>19</v>
      </c>
      <c r="P5" s="9" t="s">
        <v>38</v>
      </c>
      <c r="Q5" s="8" t="s">
        <v>39</v>
      </c>
      <c r="R5" s="9"/>
      <c r="T5" s="14" t="s">
        <v>40</v>
      </c>
    </row>
    <row r="6" spans="1:20" ht="34.15" customHeight="1" x14ac:dyDescent="0.2">
      <c r="A6" s="7" t="s">
        <v>41</v>
      </c>
      <c r="B6" s="7" t="s">
        <v>36</v>
      </c>
      <c r="C6" s="7" t="s">
        <v>22</v>
      </c>
      <c r="D6" s="7" t="s">
        <v>42</v>
      </c>
      <c r="E6" s="7"/>
      <c r="F6" s="7"/>
      <c r="G6" s="7"/>
      <c r="H6" s="7"/>
      <c r="I6" s="7"/>
      <c r="J6" s="7"/>
      <c r="K6" s="7"/>
      <c r="L6" s="7"/>
      <c r="M6" s="7"/>
      <c r="N6" s="7"/>
      <c r="O6" s="7" t="s">
        <v>19</v>
      </c>
      <c r="P6" s="9" t="s">
        <v>43</v>
      </c>
      <c r="Q6" s="3" t="s">
        <v>44</v>
      </c>
      <c r="R6" s="9"/>
      <c r="T6" s="14"/>
    </row>
    <row r="7" spans="1:20" ht="50.1" customHeight="1" x14ac:dyDescent="0.2">
      <c r="A7" s="7" t="s">
        <v>45</v>
      </c>
      <c r="B7" s="7" t="s">
        <v>46</v>
      </c>
      <c r="C7" s="7" t="s">
        <v>22</v>
      </c>
      <c r="D7" s="7" t="s">
        <v>47</v>
      </c>
      <c r="E7" s="7"/>
      <c r="F7" s="7"/>
      <c r="G7" s="7"/>
      <c r="H7" s="7"/>
      <c r="I7" s="7"/>
      <c r="J7" s="7"/>
      <c r="K7" s="7"/>
      <c r="L7" s="7"/>
      <c r="M7" s="7" t="s">
        <v>27</v>
      </c>
      <c r="N7" s="7" t="s">
        <v>27</v>
      </c>
      <c r="O7" s="7" t="s">
        <v>19</v>
      </c>
      <c r="P7" s="9" t="s">
        <v>48</v>
      </c>
      <c r="Q7" s="10"/>
      <c r="R7" s="9" t="s">
        <v>49</v>
      </c>
    </row>
    <row r="8" spans="1:20" ht="34.15" customHeight="1" x14ac:dyDescent="0.2">
      <c r="A8" s="7" t="s">
        <v>50</v>
      </c>
      <c r="B8" s="7" t="s">
        <v>21</v>
      </c>
      <c r="C8" s="7" t="s">
        <v>51</v>
      </c>
      <c r="D8" s="7" t="s">
        <v>52</v>
      </c>
      <c r="E8" s="7" t="s">
        <v>53</v>
      </c>
      <c r="F8" s="7" t="s">
        <v>54</v>
      </c>
      <c r="G8" s="7">
        <v>2020</v>
      </c>
      <c r="H8" s="7"/>
      <c r="I8" s="7" t="s">
        <v>55</v>
      </c>
      <c r="J8" s="7"/>
      <c r="K8" s="7"/>
      <c r="L8" s="7"/>
      <c r="M8" s="7"/>
      <c r="N8" s="7" t="s">
        <v>27</v>
      </c>
      <c r="O8" s="7" t="s">
        <v>19</v>
      </c>
      <c r="P8" s="3" t="s">
        <v>56</v>
      </c>
      <c r="Q8" s="10"/>
      <c r="R8" s="9"/>
    </row>
    <row r="9" spans="1:20" ht="36.200000000000003" customHeight="1" x14ac:dyDescent="0.2">
      <c r="A9" s="7" t="s">
        <v>57</v>
      </c>
      <c r="B9" s="7" t="s">
        <v>21</v>
      </c>
      <c r="C9" s="7" t="s">
        <v>22</v>
      </c>
      <c r="D9" s="7" t="s">
        <v>58</v>
      </c>
      <c r="E9" s="7"/>
      <c r="F9" s="7" t="s">
        <v>59</v>
      </c>
      <c r="G9" s="7"/>
      <c r="H9" s="7"/>
      <c r="I9" s="7"/>
      <c r="J9" s="7"/>
      <c r="K9" s="7"/>
      <c r="L9" s="7"/>
      <c r="M9" s="7"/>
      <c r="N9" s="7"/>
      <c r="O9" s="7" t="s">
        <v>19</v>
      </c>
      <c r="P9" s="9" t="s">
        <v>60</v>
      </c>
      <c r="Q9" s="9" t="s">
        <v>61</v>
      </c>
      <c r="R9" s="9" t="s">
        <v>62</v>
      </c>
    </row>
    <row r="10" spans="1:20" ht="39.4" customHeight="1" x14ac:dyDescent="0.2">
      <c r="A10" s="7" t="s">
        <v>63</v>
      </c>
      <c r="B10" s="7" t="s">
        <v>46</v>
      </c>
      <c r="C10" s="7" t="s">
        <v>64</v>
      </c>
      <c r="D10" s="7" t="s">
        <v>65</v>
      </c>
      <c r="E10" s="7"/>
      <c r="F10" s="7" t="s">
        <v>66</v>
      </c>
      <c r="G10" s="7"/>
      <c r="H10" s="7"/>
      <c r="I10" s="7"/>
      <c r="J10" s="7"/>
      <c r="K10" s="7"/>
      <c r="L10" s="7"/>
      <c r="M10" s="7"/>
      <c r="N10" s="7" t="s">
        <v>27</v>
      </c>
      <c r="O10" s="7" t="s">
        <v>19</v>
      </c>
      <c r="P10" s="9" t="s">
        <v>67</v>
      </c>
      <c r="Q10" s="10"/>
      <c r="R10" s="9"/>
    </row>
    <row r="11" spans="1:20" ht="62.65" customHeight="1" x14ac:dyDescent="0.2">
      <c r="A11" s="7" t="s">
        <v>68</v>
      </c>
      <c r="B11" s="7" t="s">
        <v>36</v>
      </c>
      <c r="C11" s="7" t="s">
        <v>64</v>
      </c>
      <c r="D11" s="7" t="s">
        <v>69</v>
      </c>
      <c r="E11" s="7"/>
      <c r="F11" s="7" t="s">
        <v>70</v>
      </c>
      <c r="G11" s="7"/>
      <c r="H11" s="7"/>
      <c r="I11" s="7"/>
      <c r="J11" s="7"/>
      <c r="K11" s="7"/>
      <c r="L11" s="7"/>
      <c r="M11" s="7"/>
      <c r="N11" s="7"/>
      <c r="O11" s="7" t="s">
        <v>19</v>
      </c>
      <c r="P11" s="8" t="s">
        <v>71</v>
      </c>
      <c r="Q11" s="9" t="s">
        <v>72</v>
      </c>
      <c r="R11" s="9" t="s">
        <v>73</v>
      </c>
    </row>
    <row r="12" spans="1:20" ht="34.700000000000003" customHeight="1" x14ac:dyDescent="0.2">
      <c r="A12" s="7" t="s">
        <v>74</v>
      </c>
      <c r="B12" s="7" t="s">
        <v>36</v>
      </c>
      <c r="C12" s="7" t="s">
        <v>22</v>
      </c>
      <c r="D12" s="7" t="s">
        <v>75</v>
      </c>
      <c r="E12" s="7"/>
      <c r="F12" s="7"/>
      <c r="G12" s="7"/>
      <c r="H12" s="7"/>
      <c r="I12" s="7"/>
      <c r="J12" s="7"/>
      <c r="K12" s="7"/>
      <c r="L12" s="7"/>
      <c r="M12" s="7"/>
      <c r="N12" s="7"/>
      <c r="O12" s="7" t="s">
        <v>19</v>
      </c>
      <c r="P12" s="9" t="s">
        <v>76</v>
      </c>
      <c r="Q12" s="10"/>
      <c r="R12" s="9"/>
    </row>
    <row r="13" spans="1:20" ht="31.15" customHeight="1" x14ac:dyDescent="0.2">
      <c r="A13" s="7" t="s">
        <v>77</v>
      </c>
      <c r="B13" s="7" t="s">
        <v>36</v>
      </c>
      <c r="C13" s="7" t="s">
        <v>51</v>
      </c>
      <c r="D13" s="7" t="s">
        <v>78</v>
      </c>
      <c r="E13" s="7" t="s">
        <v>79</v>
      </c>
      <c r="F13" s="7" t="s">
        <v>80</v>
      </c>
      <c r="G13" s="7"/>
      <c r="H13" s="7"/>
      <c r="I13" s="7"/>
      <c r="J13" s="7"/>
      <c r="K13" s="7"/>
      <c r="L13" s="7"/>
      <c r="M13" s="7"/>
      <c r="N13" s="7"/>
      <c r="O13" s="7" t="s">
        <v>19</v>
      </c>
      <c r="P13" s="3" t="s">
        <v>81</v>
      </c>
      <c r="Q13" s="10"/>
      <c r="R13" s="9"/>
    </row>
    <row r="14" spans="1:20" ht="34.700000000000003" customHeight="1" x14ac:dyDescent="0.2">
      <c r="A14" s="7" t="s">
        <v>82</v>
      </c>
      <c r="B14" s="7" t="s">
        <v>36</v>
      </c>
      <c r="C14" s="7" t="s">
        <v>51</v>
      </c>
      <c r="D14" s="7" t="s">
        <v>83</v>
      </c>
      <c r="E14" s="7"/>
      <c r="F14" s="7"/>
      <c r="G14" s="7"/>
      <c r="H14" s="7"/>
      <c r="I14" s="7"/>
      <c r="J14" s="7"/>
      <c r="K14" s="7" t="s">
        <v>27</v>
      </c>
      <c r="L14" s="7"/>
      <c r="M14" s="7" t="s">
        <v>27</v>
      </c>
      <c r="N14" s="7"/>
      <c r="O14" s="7" t="s">
        <v>19</v>
      </c>
      <c r="P14" s="9" t="s">
        <v>84</v>
      </c>
      <c r="Q14" s="10"/>
      <c r="R14" s="9"/>
    </row>
    <row r="15" spans="1:20" ht="26.65" customHeight="1" x14ac:dyDescent="0.2">
      <c r="A15" s="7" t="s">
        <v>85</v>
      </c>
      <c r="B15" s="7" t="s">
        <v>21</v>
      </c>
      <c r="C15" s="7" t="s">
        <v>51</v>
      </c>
      <c r="D15" s="7" t="s">
        <v>86</v>
      </c>
      <c r="E15" s="7" t="s">
        <v>53</v>
      </c>
      <c r="F15" s="7" t="s">
        <v>54</v>
      </c>
      <c r="G15" s="7" t="s">
        <v>87</v>
      </c>
      <c r="H15" s="7"/>
      <c r="I15" s="7"/>
      <c r="J15" s="7"/>
      <c r="K15" s="7"/>
      <c r="L15" s="7"/>
      <c r="M15" s="7"/>
      <c r="N15" s="7" t="s">
        <v>27</v>
      </c>
      <c r="O15" s="7" t="s">
        <v>19</v>
      </c>
      <c r="P15" s="9" t="s">
        <v>88</v>
      </c>
      <c r="Q15" s="10" t="s">
        <v>89</v>
      </c>
      <c r="R15" s="9"/>
    </row>
    <row r="16" spans="1:20" ht="33.6" customHeight="1" x14ac:dyDescent="0.2">
      <c r="A16" s="7" t="s">
        <v>90</v>
      </c>
      <c r="B16" s="7" t="s">
        <v>21</v>
      </c>
      <c r="C16" s="7" t="s">
        <v>64</v>
      </c>
      <c r="D16" s="7" t="s">
        <v>91</v>
      </c>
      <c r="E16" s="7"/>
      <c r="F16" s="7"/>
      <c r="G16" s="7"/>
      <c r="H16" s="7"/>
      <c r="I16" s="7"/>
      <c r="J16" s="7"/>
      <c r="K16" s="7" t="s">
        <v>27</v>
      </c>
      <c r="L16" s="7"/>
      <c r="M16" s="7"/>
      <c r="N16" s="7"/>
      <c r="O16" s="7" t="s">
        <v>19</v>
      </c>
      <c r="P16" s="9" t="s">
        <v>92</v>
      </c>
      <c r="Q16" s="10"/>
      <c r="R16" s="9"/>
    </row>
    <row r="17" spans="1:18" ht="33.4" customHeight="1" x14ac:dyDescent="0.2">
      <c r="A17" s="7" t="s">
        <v>93</v>
      </c>
      <c r="B17" s="7" t="s">
        <v>21</v>
      </c>
      <c r="C17" s="7" t="s">
        <v>51</v>
      </c>
      <c r="D17" s="7" t="s">
        <v>94</v>
      </c>
      <c r="E17" s="7"/>
      <c r="F17" s="7"/>
      <c r="G17" s="7"/>
      <c r="H17" s="7"/>
      <c r="I17" s="7"/>
      <c r="J17" s="7"/>
      <c r="K17" s="7"/>
      <c r="L17" s="7"/>
      <c r="M17" s="7"/>
      <c r="N17" s="7"/>
      <c r="O17" s="7" t="s">
        <v>19</v>
      </c>
      <c r="P17" s="8" t="s">
        <v>95</v>
      </c>
      <c r="Q17" s="1" t="s">
        <v>96</v>
      </c>
      <c r="R17" s="9"/>
    </row>
    <row r="18" spans="1:18" ht="39.4" customHeight="1" x14ac:dyDescent="0.2">
      <c r="A18" s="7" t="s">
        <v>97</v>
      </c>
      <c r="B18" s="7" t="s">
        <v>21</v>
      </c>
      <c r="C18" s="7" t="s">
        <v>51</v>
      </c>
      <c r="D18" s="7" t="s">
        <v>98</v>
      </c>
      <c r="E18" s="7"/>
      <c r="F18" s="7"/>
      <c r="G18" s="7"/>
      <c r="H18" s="7"/>
      <c r="I18" s="7"/>
      <c r="J18" s="7"/>
      <c r="K18" s="7"/>
      <c r="L18" s="7"/>
      <c r="M18" s="7"/>
      <c r="N18" s="7"/>
      <c r="O18" s="7" t="s">
        <v>19</v>
      </c>
      <c r="P18" s="10"/>
      <c r="Q18" s="1" t="s">
        <v>99</v>
      </c>
      <c r="R18" s="9"/>
    </row>
    <row r="19" spans="1:18" ht="11.85" customHeight="1" x14ac:dyDescent="0.2">
      <c r="A19" s="7"/>
      <c r="B19" s="7"/>
      <c r="C19" s="7"/>
      <c r="D19" s="7"/>
      <c r="E19" s="7"/>
      <c r="F19" s="7"/>
      <c r="G19" s="7"/>
      <c r="H19" s="7"/>
      <c r="I19" s="7"/>
      <c r="J19" s="7"/>
      <c r="K19" s="7"/>
      <c r="L19" s="7"/>
      <c r="M19" s="7"/>
      <c r="N19" s="7"/>
      <c r="O19" s="7" t="s">
        <v>19</v>
      </c>
      <c r="P19" s="8"/>
      <c r="Q19" s="10"/>
      <c r="R19" s="9"/>
    </row>
    <row r="20" spans="1:18" ht="24.95" customHeight="1" x14ac:dyDescent="0.2">
      <c r="A20" s="6" t="s">
        <v>100</v>
      </c>
      <c r="B20" s="7"/>
      <c r="C20" s="6"/>
      <c r="D20" s="6"/>
      <c r="E20" s="6"/>
      <c r="F20" s="6"/>
      <c r="G20" s="6"/>
      <c r="H20" s="6"/>
      <c r="I20" s="6"/>
      <c r="J20" s="7"/>
      <c r="K20" s="7"/>
      <c r="L20" s="7"/>
      <c r="M20" s="7"/>
      <c r="N20" s="7"/>
      <c r="O20" s="7" t="s">
        <v>19</v>
      </c>
      <c r="P20" s="8"/>
      <c r="Q20" s="10"/>
      <c r="R20" s="9"/>
    </row>
    <row r="21" spans="1:18" ht="52.5" customHeight="1" x14ac:dyDescent="0.2">
      <c r="A21" s="7" t="s">
        <v>101</v>
      </c>
      <c r="B21" s="7" t="s">
        <v>36</v>
      </c>
      <c r="C21" s="7" t="s">
        <v>51</v>
      </c>
      <c r="D21" s="7" t="s">
        <v>102</v>
      </c>
      <c r="E21" s="7"/>
      <c r="F21" s="7"/>
      <c r="G21" s="7"/>
      <c r="H21" s="7"/>
      <c r="I21" s="7"/>
      <c r="J21" s="7"/>
      <c r="K21" s="7"/>
      <c r="L21" s="7"/>
      <c r="M21" s="7" t="s">
        <v>27</v>
      </c>
      <c r="N21" s="7" t="s">
        <v>27</v>
      </c>
      <c r="O21" s="7" t="s">
        <v>19</v>
      </c>
      <c r="P21" s="9" t="s">
        <v>103</v>
      </c>
      <c r="Q21" s="10" t="s">
        <v>104</v>
      </c>
      <c r="R21" s="9"/>
    </row>
    <row r="22" spans="1:18" ht="59.65" customHeight="1" x14ac:dyDescent="0.2">
      <c r="A22" s="7" t="s">
        <v>105</v>
      </c>
      <c r="B22" s="7" t="s">
        <v>21</v>
      </c>
      <c r="C22" s="7" t="s">
        <v>51</v>
      </c>
      <c r="D22" s="7" t="s">
        <v>106</v>
      </c>
      <c r="E22" s="7"/>
      <c r="F22" s="7"/>
      <c r="G22" s="7"/>
      <c r="H22" s="7"/>
      <c r="I22" s="7"/>
      <c r="J22" s="7"/>
      <c r="K22" s="7"/>
      <c r="L22" s="7"/>
      <c r="M22" s="7"/>
      <c r="N22" s="7" t="s">
        <v>27</v>
      </c>
      <c r="O22" s="7" t="s">
        <v>19</v>
      </c>
      <c r="P22" s="9" t="s">
        <v>107</v>
      </c>
      <c r="Q22" s="15" t="s">
        <v>108</v>
      </c>
      <c r="R22" s="9"/>
    </row>
    <row r="23" spans="1:18" ht="53.1" customHeight="1" x14ac:dyDescent="0.2">
      <c r="A23" s="7" t="s">
        <v>109</v>
      </c>
      <c r="B23" s="7" t="s">
        <v>21</v>
      </c>
      <c r="C23" s="7" t="s">
        <v>51</v>
      </c>
      <c r="D23" s="7" t="s">
        <v>110</v>
      </c>
      <c r="E23" s="7"/>
      <c r="F23" s="7"/>
      <c r="G23" s="7"/>
      <c r="H23" s="7"/>
      <c r="I23" s="7"/>
      <c r="J23" s="7"/>
      <c r="K23" s="7"/>
      <c r="L23" s="7"/>
      <c r="M23" s="7"/>
      <c r="N23" s="7" t="s">
        <v>27</v>
      </c>
      <c r="O23"/>
      <c r="P23" s="9" t="s">
        <v>111</v>
      </c>
      <c r="Q23" s="10" t="s">
        <v>112</v>
      </c>
      <c r="R23" s="9"/>
    </row>
    <row r="24" spans="1:18" ht="59.45" customHeight="1" x14ac:dyDescent="0.2">
      <c r="A24" s="7" t="s">
        <v>113</v>
      </c>
      <c r="B24" s="7" t="s">
        <v>21</v>
      </c>
      <c r="C24" s="7" t="s">
        <v>51</v>
      </c>
      <c r="D24" s="7" t="s">
        <v>114</v>
      </c>
      <c r="E24" s="7"/>
      <c r="F24" s="7"/>
      <c r="G24" s="7"/>
      <c r="H24" s="7"/>
      <c r="I24" s="7"/>
      <c r="J24" s="7"/>
      <c r="K24" s="7"/>
      <c r="L24" s="7"/>
      <c r="M24" s="7"/>
      <c r="N24" s="7"/>
      <c r="O24"/>
      <c r="P24" s="13" t="s">
        <v>115</v>
      </c>
      <c r="Q24" s="16" t="s">
        <v>116</v>
      </c>
      <c r="R24" s="13" t="s">
        <v>117</v>
      </c>
    </row>
    <row r="25" spans="1:18" ht="38.450000000000003" customHeight="1" x14ac:dyDescent="0.2">
      <c r="A25" s="7" t="s">
        <v>118</v>
      </c>
      <c r="B25" s="7" t="s">
        <v>21</v>
      </c>
      <c r="C25" s="7" t="s">
        <v>51</v>
      </c>
      <c r="D25" s="7" t="s">
        <v>119</v>
      </c>
      <c r="E25" s="7"/>
      <c r="F25" s="7"/>
      <c r="G25" s="7"/>
      <c r="H25" s="7"/>
      <c r="I25" s="7"/>
      <c r="J25" s="7"/>
      <c r="K25" s="7"/>
      <c r="L25" s="7"/>
      <c r="M25" s="7"/>
      <c r="N25" s="7" t="s">
        <v>27</v>
      </c>
      <c r="O25" s="8"/>
      <c r="P25" s="9" t="s">
        <v>120</v>
      </c>
      <c r="Q25" s="10" t="s">
        <v>121</v>
      </c>
      <c r="R25" s="9"/>
    </row>
    <row r="26" spans="1:18" ht="42.6" customHeight="1" x14ac:dyDescent="0.2">
      <c r="A26" s="7" t="s">
        <v>122</v>
      </c>
      <c r="B26" s="7" t="s">
        <v>21</v>
      </c>
      <c r="C26" s="7" t="s">
        <v>51</v>
      </c>
      <c r="D26" s="7" t="s">
        <v>123</v>
      </c>
      <c r="E26" s="7"/>
      <c r="F26" s="7"/>
      <c r="G26" s="7"/>
      <c r="H26" s="7"/>
      <c r="I26" s="7"/>
      <c r="J26" s="7"/>
      <c r="K26" s="7"/>
      <c r="L26" s="7"/>
      <c r="M26" s="7"/>
      <c r="N26" s="7" t="s">
        <v>27</v>
      </c>
      <c r="O26" s="8"/>
      <c r="P26" s="9"/>
      <c r="Q26" s="10"/>
      <c r="R26" s="9"/>
    </row>
    <row r="27" spans="1:18" ht="30.95" customHeight="1" x14ac:dyDescent="0.2">
      <c r="A27" s="7" t="s">
        <v>124</v>
      </c>
      <c r="B27" s="7" t="s">
        <v>21</v>
      </c>
      <c r="C27" s="7" t="s">
        <v>51</v>
      </c>
      <c r="D27" s="7" t="s">
        <v>125</v>
      </c>
      <c r="E27" s="7"/>
      <c r="F27" s="7"/>
      <c r="G27" s="7"/>
      <c r="H27" s="7"/>
      <c r="I27" s="7"/>
      <c r="J27" s="7"/>
      <c r="K27" s="7"/>
      <c r="L27" s="7"/>
      <c r="M27" s="7"/>
      <c r="N27" s="7"/>
      <c r="O27" s="8"/>
      <c r="P27" s="9" t="s">
        <v>126</v>
      </c>
      <c r="Q27" s="10"/>
      <c r="R27" s="9"/>
    </row>
    <row r="28" spans="1:18" ht="36.200000000000003" customHeight="1" x14ac:dyDescent="0.2">
      <c r="A28" s="7" t="s">
        <v>127</v>
      </c>
      <c r="B28" s="7" t="s">
        <v>21</v>
      </c>
      <c r="C28" s="7" t="s">
        <v>51</v>
      </c>
      <c r="D28" s="7" t="s">
        <v>128</v>
      </c>
      <c r="E28" s="7"/>
      <c r="F28" s="7"/>
      <c r="G28" s="7"/>
      <c r="H28" s="7"/>
      <c r="I28" s="7"/>
      <c r="J28" s="7"/>
      <c r="K28" s="7"/>
      <c r="L28" s="7" t="s">
        <v>27</v>
      </c>
      <c r="M28" s="7" t="s">
        <v>27</v>
      </c>
      <c r="N28" s="7"/>
      <c r="O28" s="8"/>
      <c r="P28" s="9" t="s">
        <v>129</v>
      </c>
      <c r="Q28" s="10"/>
      <c r="R28" s="9"/>
    </row>
    <row r="29" spans="1:18" ht="32.1" customHeight="1" x14ac:dyDescent="0.2">
      <c r="A29" s="7" t="s">
        <v>130</v>
      </c>
      <c r="B29" s="7" t="s">
        <v>36</v>
      </c>
      <c r="C29" s="7" t="s">
        <v>51</v>
      </c>
      <c r="D29" s="7" t="s">
        <v>131</v>
      </c>
      <c r="E29" s="7"/>
      <c r="F29" s="7"/>
      <c r="G29" s="7"/>
      <c r="H29" s="7"/>
      <c r="I29" s="7"/>
      <c r="J29" s="7"/>
      <c r="K29" s="7"/>
      <c r="L29" s="7" t="s">
        <v>27</v>
      </c>
      <c r="M29" s="7" t="s">
        <v>27</v>
      </c>
      <c r="N29" s="7"/>
      <c r="O29" s="8"/>
      <c r="P29" s="9"/>
      <c r="Q29" s="10"/>
      <c r="R29" s="9"/>
    </row>
    <row r="30" spans="1:18" ht="32.1" customHeight="1" x14ac:dyDescent="0.2">
      <c r="A30" s="7" t="s">
        <v>132</v>
      </c>
      <c r="B30" s="7" t="s">
        <v>21</v>
      </c>
      <c r="C30" s="7" t="s">
        <v>64</v>
      </c>
      <c r="D30" s="7" t="s">
        <v>133</v>
      </c>
      <c r="E30" s="7"/>
      <c r="F30" s="7"/>
      <c r="G30" s="7"/>
      <c r="H30" s="7"/>
      <c r="I30" s="7"/>
      <c r="J30" s="7" t="s">
        <v>27</v>
      </c>
      <c r="K30" s="7" t="s">
        <v>27</v>
      </c>
      <c r="L30" s="7" t="s">
        <v>27</v>
      </c>
      <c r="M30" s="7" t="s">
        <v>27</v>
      </c>
      <c r="N30" s="7"/>
      <c r="O30" s="8"/>
      <c r="P30" s="9" t="s">
        <v>134</v>
      </c>
      <c r="Q30" s="10"/>
      <c r="R30" s="9"/>
    </row>
    <row r="31" spans="1:18" ht="21.6" customHeight="1" x14ac:dyDescent="0.2">
      <c r="A31" s="7" t="s">
        <v>135</v>
      </c>
      <c r="B31" s="7" t="s">
        <v>21</v>
      </c>
      <c r="C31" s="7" t="s">
        <v>64</v>
      </c>
      <c r="D31" s="7" t="s">
        <v>136</v>
      </c>
      <c r="E31" s="7"/>
      <c r="F31" s="7"/>
      <c r="G31" s="7"/>
      <c r="H31" s="7"/>
      <c r="I31" s="7"/>
      <c r="J31" s="7" t="s">
        <v>27</v>
      </c>
      <c r="K31" s="7"/>
      <c r="L31" s="7"/>
      <c r="M31" s="7" t="s">
        <v>27</v>
      </c>
      <c r="N31" s="7"/>
      <c r="O31" s="8"/>
      <c r="P31" s="9" t="s">
        <v>137</v>
      </c>
      <c r="Q31" s="10"/>
      <c r="R31" s="9"/>
    </row>
    <row r="32" spans="1:18" ht="24" customHeight="1" x14ac:dyDescent="0.2">
      <c r="A32" s="7" t="s">
        <v>138</v>
      </c>
      <c r="B32" s="7" t="s">
        <v>21</v>
      </c>
      <c r="C32" s="7" t="s">
        <v>51</v>
      </c>
      <c r="D32" s="7" t="s">
        <v>139</v>
      </c>
      <c r="E32" s="7"/>
      <c r="F32" s="7"/>
      <c r="G32" s="7"/>
      <c r="H32" s="7"/>
      <c r="I32" s="7"/>
      <c r="J32" s="7"/>
      <c r="K32" s="7"/>
      <c r="L32" s="7"/>
      <c r="M32" s="7" t="s">
        <v>27</v>
      </c>
      <c r="N32" s="7" t="s">
        <v>27</v>
      </c>
      <c r="O32" s="8"/>
      <c r="P32" s="9" t="s">
        <v>140</v>
      </c>
      <c r="Q32" s="10"/>
      <c r="R32" s="9"/>
    </row>
    <row r="33" spans="1:18" ht="27.2" customHeight="1" x14ac:dyDescent="0.2">
      <c r="A33" s="7" t="s">
        <v>141</v>
      </c>
      <c r="B33" s="7" t="s">
        <v>21</v>
      </c>
      <c r="C33" s="7" t="s">
        <v>64</v>
      </c>
      <c r="D33" s="7" t="s">
        <v>142</v>
      </c>
      <c r="E33" s="7"/>
      <c r="F33" s="7"/>
      <c r="G33" s="7"/>
      <c r="H33" s="7"/>
      <c r="I33" s="7"/>
      <c r="J33" s="7" t="s">
        <v>27</v>
      </c>
      <c r="K33" s="7"/>
      <c r="L33" s="7"/>
      <c r="M33" s="7"/>
      <c r="N33" s="7"/>
      <c r="O33" s="8"/>
      <c r="P33" s="9" t="s">
        <v>143</v>
      </c>
      <c r="Q33" s="10"/>
      <c r="R33" s="9"/>
    </row>
    <row r="34" spans="1:18" ht="35.65" customHeight="1" x14ac:dyDescent="0.2">
      <c r="A34" s="7" t="s">
        <v>144</v>
      </c>
      <c r="B34" s="7" t="s">
        <v>21</v>
      </c>
      <c r="C34" s="7" t="s">
        <v>64</v>
      </c>
      <c r="D34" s="7" t="s">
        <v>145</v>
      </c>
      <c r="E34" s="7"/>
      <c r="F34" s="7"/>
      <c r="G34" s="7"/>
      <c r="H34" s="7"/>
      <c r="I34" s="7"/>
      <c r="J34" s="7"/>
      <c r="K34" s="7" t="s">
        <v>27</v>
      </c>
      <c r="L34" s="7" t="s">
        <v>27</v>
      </c>
      <c r="M34" s="7" t="s">
        <v>27</v>
      </c>
      <c r="N34" s="7"/>
      <c r="O34" s="8"/>
      <c r="P34" s="9"/>
      <c r="Q34" s="10"/>
      <c r="R34" s="9"/>
    </row>
    <row r="35" spans="1:18" ht="38.1" customHeight="1" x14ac:dyDescent="0.2">
      <c r="A35" s="7" t="s">
        <v>146</v>
      </c>
      <c r="B35" s="7" t="s">
        <v>21</v>
      </c>
      <c r="C35" s="7" t="s">
        <v>64</v>
      </c>
      <c r="D35" s="7" t="s">
        <v>147</v>
      </c>
      <c r="E35" s="7"/>
      <c r="F35" s="7"/>
      <c r="G35" s="7"/>
      <c r="H35" s="7"/>
      <c r="I35" s="7"/>
      <c r="J35" s="7"/>
      <c r="K35" s="7" t="s">
        <v>27</v>
      </c>
      <c r="L35" s="7"/>
      <c r="M35" s="7" t="s">
        <v>27</v>
      </c>
      <c r="N35" s="7"/>
      <c r="O35" s="8"/>
      <c r="P35" s="9"/>
      <c r="Q35" s="10"/>
      <c r="R35" s="9"/>
    </row>
    <row r="36" spans="1:18" ht="24.6" customHeight="1" x14ac:dyDescent="0.2">
      <c r="A36" s="7" t="s">
        <v>148</v>
      </c>
      <c r="B36" s="7" t="s">
        <v>21</v>
      </c>
      <c r="C36" s="7" t="s">
        <v>64</v>
      </c>
      <c r="D36" s="7" t="s">
        <v>149</v>
      </c>
      <c r="E36" s="7"/>
      <c r="F36" s="7"/>
      <c r="G36" s="7"/>
      <c r="H36" s="7"/>
      <c r="I36" s="7"/>
      <c r="J36" s="7"/>
      <c r="K36" s="7" t="s">
        <v>27</v>
      </c>
      <c r="L36" s="7" t="s">
        <v>27</v>
      </c>
      <c r="M36" s="7"/>
      <c r="N36" s="7"/>
      <c r="O36" s="8"/>
      <c r="P36" s="9" t="s">
        <v>150</v>
      </c>
      <c r="Q36" s="10"/>
      <c r="R36" s="9"/>
    </row>
    <row r="37" spans="1:18" ht="21.95" customHeight="1" x14ac:dyDescent="0.2">
      <c r="A37" s="7" t="s">
        <v>151</v>
      </c>
      <c r="B37" s="7" t="s">
        <v>21</v>
      </c>
      <c r="C37" s="7" t="s">
        <v>64</v>
      </c>
      <c r="D37" s="7" t="s">
        <v>152</v>
      </c>
      <c r="E37" s="7"/>
      <c r="F37" s="7"/>
      <c r="G37" s="7"/>
      <c r="H37" s="7"/>
      <c r="I37" s="7"/>
      <c r="J37" s="7"/>
      <c r="K37" s="7" t="s">
        <v>27</v>
      </c>
      <c r="L37" s="7"/>
      <c r="M37" s="7"/>
      <c r="N37" s="7"/>
      <c r="O37" s="8"/>
      <c r="P37" s="9" t="s">
        <v>153</v>
      </c>
      <c r="Q37" s="10"/>
      <c r="R37" s="9"/>
    </row>
    <row r="38" spans="1:18" ht="34.700000000000003" customHeight="1" x14ac:dyDescent="0.2">
      <c r="A38" s="7" t="s">
        <v>154</v>
      </c>
      <c r="B38" s="7" t="s">
        <v>21</v>
      </c>
      <c r="C38" s="7" t="s">
        <v>64</v>
      </c>
      <c r="D38" s="7" t="s">
        <v>155</v>
      </c>
      <c r="E38" s="7"/>
      <c r="F38" s="7"/>
      <c r="G38" s="7"/>
      <c r="H38" s="7"/>
      <c r="I38" s="7"/>
      <c r="J38" s="7"/>
      <c r="K38" s="7" t="s">
        <v>27</v>
      </c>
      <c r="L38" s="7"/>
      <c r="M38" s="7"/>
      <c r="N38" s="7" t="s">
        <v>27</v>
      </c>
      <c r="O38" s="8"/>
      <c r="P38" s="9" t="s">
        <v>156</v>
      </c>
      <c r="Q38" s="10"/>
      <c r="R38" s="9"/>
    </row>
    <row r="39" spans="1:18" ht="25.15" customHeight="1" x14ac:dyDescent="0.2">
      <c r="A39" s="7" t="s">
        <v>157</v>
      </c>
      <c r="B39" s="7" t="s">
        <v>21</v>
      </c>
      <c r="C39" s="7" t="s">
        <v>64</v>
      </c>
      <c r="D39" s="7" t="s">
        <v>158</v>
      </c>
      <c r="E39" s="7"/>
      <c r="F39" s="7"/>
      <c r="G39" s="7"/>
      <c r="H39" s="7"/>
      <c r="I39" s="7"/>
      <c r="J39" s="7" t="s">
        <v>27</v>
      </c>
      <c r="K39" s="7" t="s">
        <v>27</v>
      </c>
      <c r="L39" s="7" t="s">
        <v>27</v>
      </c>
      <c r="M39" s="7" t="s">
        <v>27</v>
      </c>
      <c r="N39" s="7"/>
      <c r="O39" s="8"/>
      <c r="P39" s="9" t="s">
        <v>159</v>
      </c>
      <c r="Q39" s="10"/>
      <c r="R39" s="9"/>
    </row>
    <row r="40" spans="1:18" ht="32.1" customHeight="1" x14ac:dyDescent="0.2">
      <c r="A40" s="7" t="s">
        <v>160</v>
      </c>
      <c r="B40" s="7" t="s">
        <v>21</v>
      </c>
      <c r="C40" s="7" t="s">
        <v>64</v>
      </c>
      <c r="D40" s="7" t="s">
        <v>161</v>
      </c>
      <c r="E40" s="7"/>
      <c r="F40" s="7"/>
      <c r="G40" s="7"/>
      <c r="H40" s="7"/>
      <c r="I40" s="7"/>
      <c r="J40" s="7"/>
      <c r="K40" s="7"/>
      <c r="L40" s="7" t="s">
        <v>27</v>
      </c>
      <c r="M40" s="7" t="s">
        <v>27</v>
      </c>
      <c r="N40" s="7"/>
      <c r="O40" s="8"/>
      <c r="P40" s="9" t="s">
        <v>162</v>
      </c>
      <c r="Q40" s="10"/>
      <c r="R40" s="9"/>
    </row>
    <row r="41" spans="1:18" ht="24" customHeight="1" x14ac:dyDescent="0.2">
      <c r="A41" s="7" t="s">
        <v>163</v>
      </c>
      <c r="B41" s="7" t="s">
        <v>21</v>
      </c>
      <c r="C41" s="7" t="s">
        <v>64</v>
      </c>
      <c r="D41" s="7" t="s">
        <v>164</v>
      </c>
      <c r="E41" s="7"/>
      <c r="F41" s="7"/>
      <c r="G41" s="7"/>
      <c r="H41" s="7"/>
      <c r="I41" s="7"/>
      <c r="J41" s="7"/>
      <c r="K41" s="7"/>
      <c r="L41" s="7" t="s">
        <v>27</v>
      </c>
      <c r="M41" s="7"/>
      <c r="N41" s="7"/>
      <c r="O41" s="8"/>
      <c r="P41" s="9" t="s">
        <v>165</v>
      </c>
      <c r="Q41" s="10"/>
      <c r="R41" s="9"/>
    </row>
    <row r="42" spans="1:18" ht="24.6" customHeight="1" x14ac:dyDescent="0.2">
      <c r="A42" s="7" t="s">
        <v>166</v>
      </c>
      <c r="B42" s="7" t="s">
        <v>36</v>
      </c>
      <c r="C42" s="7" t="s">
        <v>51</v>
      </c>
      <c r="D42" s="7" t="s">
        <v>167</v>
      </c>
      <c r="E42" s="7"/>
      <c r="F42" s="7"/>
      <c r="G42" s="7"/>
      <c r="H42" s="7"/>
      <c r="I42" s="7"/>
      <c r="J42" s="7"/>
      <c r="K42" s="7"/>
      <c r="L42" s="7"/>
      <c r="M42" s="7"/>
      <c r="N42" s="7" t="s">
        <v>27</v>
      </c>
      <c r="O42" s="8"/>
      <c r="P42" s="9" t="s">
        <v>168</v>
      </c>
      <c r="Q42" s="10"/>
      <c r="R42" s="9"/>
    </row>
    <row r="43" spans="1:18" ht="26.1" customHeight="1" x14ac:dyDescent="0.2">
      <c r="A43" s="7" t="s">
        <v>169</v>
      </c>
      <c r="B43" s="7" t="s">
        <v>21</v>
      </c>
      <c r="C43" s="7" t="s">
        <v>64</v>
      </c>
      <c r="D43" s="7" t="s">
        <v>170</v>
      </c>
      <c r="E43" s="7"/>
      <c r="F43" s="7"/>
      <c r="G43" s="7"/>
      <c r="H43" s="7"/>
      <c r="I43" s="7"/>
      <c r="J43" s="7"/>
      <c r="K43" s="7"/>
      <c r="L43" s="7"/>
      <c r="M43" s="7" t="s">
        <v>27</v>
      </c>
      <c r="N43" s="7"/>
      <c r="O43" s="8"/>
      <c r="P43" s="9"/>
      <c r="Q43" s="10"/>
      <c r="R43" s="9"/>
    </row>
    <row r="44" spans="1:18" ht="20.85" customHeight="1" x14ac:dyDescent="0.2">
      <c r="A44" s="7" t="s">
        <v>171</v>
      </c>
      <c r="B44" s="7" t="s">
        <v>21</v>
      </c>
      <c r="C44" s="7" t="s">
        <v>64</v>
      </c>
      <c r="D44" s="7" t="s">
        <v>172</v>
      </c>
      <c r="E44" s="7"/>
      <c r="F44" s="7"/>
      <c r="G44" s="7"/>
      <c r="H44" s="7"/>
      <c r="I44" s="7"/>
      <c r="J44" s="7"/>
      <c r="K44" s="7"/>
      <c r="L44" s="7"/>
      <c r="M44" s="7" t="s">
        <v>27</v>
      </c>
      <c r="N44" s="7"/>
      <c r="O44" s="8"/>
      <c r="P44" s="9"/>
      <c r="Q44" s="10"/>
      <c r="R44" s="9"/>
    </row>
    <row r="45" spans="1:18" ht="40.15" customHeight="1" x14ac:dyDescent="0.2">
      <c r="A45" s="7" t="s">
        <v>173</v>
      </c>
      <c r="B45" s="7" t="s">
        <v>21</v>
      </c>
      <c r="C45" s="7" t="s">
        <v>64</v>
      </c>
      <c r="D45" s="7" t="s">
        <v>174</v>
      </c>
      <c r="E45" s="7"/>
      <c r="F45" s="7"/>
      <c r="G45" s="7"/>
      <c r="H45" s="7"/>
      <c r="I45" s="7"/>
      <c r="J45" s="7"/>
      <c r="K45" s="7"/>
      <c r="L45" s="7" t="s">
        <v>27</v>
      </c>
      <c r="M45" s="7" t="s">
        <v>27</v>
      </c>
      <c r="N45" s="7"/>
      <c r="O45" s="8"/>
      <c r="P45" s="9"/>
      <c r="Q45" s="10"/>
      <c r="R45" s="9"/>
    </row>
    <row r="46" spans="1:18" ht="39.75" customHeight="1" x14ac:dyDescent="0.2">
      <c r="A46" s="7" t="s">
        <v>175</v>
      </c>
      <c r="B46" s="7" t="s">
        <v>46</v>
      </c>
      <c r="C46" s="7" t="s">
        <v>64</v>
      </c>
      <c r="D46" s="7" t="s">
        <v>176</v>
      </c>
      <c r="E46" s="7"/>
      <c r="F46" s="7"/>
      <c r="G46" s="7"/>
      <c r="H46" s="7"/>
      <c r="I46" s="7"/>
      <c r="J46" s="7"/>
      <c r="K46" s="7" t="s">
        <v>27</v>
      </c>
      <c r="L46" s="7"/>
      <c r="M46" s="7"/>
      <c r="N46" s="7"/>
      <c r="O46" s="8"/>
      <c r="P46" s="9"/>
      <c r="Q46" s="10"/>
      <c r="R46" s="9"/>
    </row>
    <row r="47" spans="1:18" ht="9" customHeight="1" x14ac:dyDescent="0.2">
      <c r="A47" s="7"/>
      <c r="B47" s="7"/>
      <c r="C47" s="7"/>
      <c r="D47" s="7"/>
      <c r="E47" s="7"/>
      <c r="F47" s="7"/>
      <c r="G47" s="7"/>
      <c r="H47" s="7"/>
      <c r="I47" s="7"/>
      <c r="J47" s="7"/>
      <c r="K47" s="7"/>
      <c r="L47" s="7"/>
      <c r="M47" s="7"/>
      <c r="N47" s="7"/>
      <c r="O47" s="8"/>
      <c r="P47" s="9"/>
      <c r="Q47" s="10"/>
      <c r="R47" s="9"/>
    </row>
    <row r="48" spans="1:18" ht="14.25" customHeight="1" x14ac:dyDescent="0.2">
      <c r="A48" s="6" t="s">
        <v>177</v>
      </c>
      <c r="B48" s="17"/>
      <c r="C48" s="18"/>
      <c r="D48" s="6"/>
      <c r="E48" s="18"/>
      <c r="F48" s="18"/>
      <c r="G48" s="18"/>
      <c r="H48" s="18"/>
      <c r="I48" s="18"/>
      <c r="J48" s="7"/>
      <c r="K48" s="7"/>
      <c r="L48" s="7"/>
      <c r="M48" s="7"/>
      <c r="N48" s="7"/>
      <c r="O48" s="8"/>
      <c r="P48" s="9"/>
      <c r="Q48" s="10"/>
      <c r="R48" s="9"/>
    </row>
    <row r="49" spans="1:18" ht="35.450000000000003" customHeight="1" x14ac:dyDescent="0.2">
      <c r="A49" s="7" t="s">
        <v>178</v>
      </c>
      <c r="B49" s="17" t="s">
        <v>46</v>
      </c>
      <c r="C49" s="7" t="s">
        <v>22</v>
      </c>
      <c r="D49" s="7" t="s">
        <v>179</v>
      </c>
      <c r="E49" s="18"/>
      <c r="F49" s="18"/>
      <c r="G49" s="18"/>
      <c r="H49" s="18"/>
      <c r="I49" s="18"/>
      <c r="J49" s="7"/>
      <c r="K49" s="7"/>
      <c r="L49" s="7"/>
      <c r="M49" s="7"/>
      <c r="N49" s="7" t="s">
        <v>27</v>
      </c>
      <c r="O49" s="8"/>
      <c r="P49" s="9"/>
      <c r="Q49" s="9" t="s">
        <v>180</v>
      </c>
      <c r="R49" s="9"/>
    </row>
    <row r="50" spans="1:18" ht="43.5" customHeight="1" x14ac:dyDescent="0.2">
      <c r="A50" s="7" t="s">
        <v>181</v>
      </c>
      <c r="B50" s="7" t="s">
        <v>36</v>
      </c>
      <c r="C50" s="7" t="s">
        <v>22</v>
      </c>
      <c r="D50" s="7" t="s">
        <v>182</v>
      </c>
      <c r="E50" s="7"/>
      <c r="F50" s="7"/>
      <c r="G50" s="7"/>
      <c r="H50" s="7"/>
      <c r="I50" s="7"/>
      <c r="J50" s="7" t="s">
        <v>27</v>
      </c>
      <c r="K50" s="7" t="s">
        <v>27</v>
      </c>
      <c r="L50" s="7" t="s">
        <v>27</v>
      </c>
      <c r="M50" s="7" t="s">
        <v>27</v>
      </c>
      <c r="N50" s="7"/>
      <c r="O50" s="8"/>
      <c r="P50" s="9" t="s">
        <v>183</v>
      </c>
      <c r="Q50" s="9" t="s">
        <v>184</v>
      </c>
      <c r="R50" s="9"/>
    </row>
    <row r="51" spans="1:18" ht="31.7" customHeight="1" x14ac:dyDescent="0.2">
      <c r="A51" s="7" t="s">
        <v>185</v>
      </c>
      <c r="B51" s="7" t="s">
        <v>21</v>
      </c>
      <c r="C51" s="7" t="s">
        <v>51</v>
      </c>
      <c r="D51" s="7" t="s">
        <v>186</v>
      </c>
      <c r="E51" s="7"/>
      <c r="F51" s="7"/>
      <c r="G51" s="7"/>
      <c r="H51" s="7"/>
      <c r="I51" s="7"/>
      <c r="J51" s="7"/>
      <c r="K51" s="7" t="s">
        <v>27</v>
      </c>
      <c r="L51" s="7" t="s">
        <v>27</v>
      </c>
      <c r="M51" s="7" t="s">
        <v>27</v>
      </c>
      <c r="N51" s="7"/>
      <c r="O51" s="8"/>
      <c r="P51" s="9"/>
      <c r="Q51" s="10"/>
      <c r="R51" s="9"/>
    </row>
    <row r="52" spans="1:18" ht="31.5" customHeight="1" x14ac:dyDescent="0.2">
      <c r="A52" s="7" t="s">
        <v>187</v>
      </c>
      <c r="B52" s="7" t="s">
        <v>36</v>
      </c>
      <c r="C52" s="7" t="s">
        <v>51</v>
      </c>
      <c r="D52" s="7" t="s">
        <v>188</v>
      </c>
      <c r="E52" s="7"/>
      <c r="F52" s="7"/>
      <c r="G52" s="7"/>
      <c r="H52" s="7"/>
      <c r="I52" s="7"/>
      <c r="J52" s="7"/>
      <c r="K52" s="7"/>
      <c r="L52" s="7"/>
      <c r="M52" s="7"/>
      <c r="N52" s="7" t="s">
        <v>27</v>
      </c>
      <c r="O52" s="8"/>
      <c r="P52" s="19" t="s">
        <v>189</v>
      </c>
      <c r="Q52" s="10"/>
      <c r="R52" s="9"/>
    </row>
    <row r="53" spans="1:18" ht="32.65" customHeight="1" x14ac:dyDescent="0.2">
      <c r="A53" s="7" t="s">
        <v>190</v>
      </c>
      <c r="B53" s="7" t="s">
        <v>36</v>
      </c>
      <c r="C53" s="7" t="s">
        <v>51</v>
      </c>
      <c r="D53" s="7" t="s">
        <v>191</v>
      </c>
      <c r="E53" s="7"/>
      <c r="F53" s="7"/>
      <c r="G53" s="7"/>
      <c r="H53" s="7"/>
      <c r="I53" s="7"/>
      <c r="J53" s="7"/>
      <c r="K53" s="7" t="s">
        <v>27</v>
      </c>
      <c r="L53" s="7"/>
      <c r="M53" s="7"/>
      <c r="N53" s="7"/>
      <c r="O53" s="20" t="s">
        <v>192</v>
      </c>
      <c r="P53" s="9" t="s">
        <v>193</v>
      </c>
      <c r="Q53" s="10"/>
      <c r="R53" s="9"/>
    </row>
    <row r="54" spans="1:18" ht="31.15" customHeight="1" x14ac:dyDescent="0.2">
      <c r="A54" s="7" t="s">
        <v>194</v>
      </c>
      <c r="B54" s="7" t="s">
        <v>36</v>
      </c>
      <c r="C54" s="7" t="s">
        <v>64</v>
      </c>
      <c r="D54" s="7" t="s">
        <v>195</v>
      </c>
      <c r="E54" s="7"/>
      <c r="F54" s="7"/>
      <c r="G54" s="7"/>
      <c r="H54" s="7"/>
      <c r="I54" s="7"/>
      <c r="J54" s="7"/>
      <c r="K54" s="7" t="s">
        <v>27</v>
      </c>
      <c r="L54" s="7"/>
      <c r="M54" s="7"/>
      <c r="N54" s="7"/>
      <c r="O54" s="8"/>
      <c r="P54" s="9" t="s">
        <v>196</v>
      </c>
      <c r="Q54" s="10"/>
      <c r="R54" s="9"/>
    </row>
    <row r="55" spans="1:18" ht="26.45" customHeight="1" x14ac:dyDescent="0.2">
      <c r="A55" s="7" t="s">
        <v>197</v>
      </c>
      <c r="B55" s="7" t="s">
        <v>36</v>
      </c>
      <c r="C55" s="7" t="s">
        <v>198</v>
      </c>
      <c r="D55" s="7" t="s">
        <v>199</v>
      </c>
      <c r="E55" s="7"/>
      <c r="F55" s="7"/>
      <c r="G55" s="7"/>
      <c r="H55" s="7"/>
      <c r="I55" s="7"/>
      <c r="J55" s="7"/>
      <c r="K55" s="7"/>
      <c r="L55" s="7"/>
      <c r="M55" s="7"/>
      <c r="N55" s="7" t="s">
        <v>27</v>
      </c>
      <c r="O55" s="8"/>
      <c r="P55" s="9"/>
      <c r="Q55" s="10"/>
      <c r="R55" s="9"/>
    </row>
    <row r="56" spans="1:18" ht="23.45" customHeight="1" x14ac:dyDescent="0.2">
      <c r="A56" s="7" t="s">
        <v>200</v>
      </c>
      <c r="B56" s="7" t="s">
        <v>36</v>
      </c>
      <c r="C56" s="7" t="s">
        <v>198</v>
      </c>
      <c r="D56" s="7" t="s">
        <v>199</v>
      </c>
      <c r="E56" s="7"/>
      <c r="F56" s="7"/>
      <c r="G56" s="7"/>
      <c r="H56" s="7"/>
      <c r="I56" s="7"/>
      <c r="J56" s="7"/>
      <c r="K56" s="7" t="s">
        <v>27</v>
      </c>
      <c r="L56" s="7"/>
      <c r="M56" s="7"/>
      <c r="N56" s="7"/>
      <c r="O56" s="8"/>
      <c r="P56" s="9"/>
      <c r="Q56" s="10"/>
      <c r="R56" s="9"/>
    </row>
    <row r="57" spans="1:18" ht="23.45" customHeight="1" x14ac:dyDescent="0.2">
      <c r="A57" s="7" t="s">
        <v>201</v>
      </c>
      <c r="B57" s="7" t="s">
        <v>36</v>
      </c>
      <c r="C57" s="7" t="s">
        <v>198</v>
      </c>
      <c r="D57" s="7" t="s">
        <v>199</v>
      </c>
      <c r="E57" s="7"/>
      <c r="F57" s="7"/>
      <c r="G57" s="7"/>
      <c r="H57" s="7"/>
      <c r="I57" s="7"/>
      <c r="J57" s="7"/>
      <c r="K57" s="7" t="s">
        <v>27</v>
      </c>
      <c r="L57" s="7"/>
      <c r="M57" s="7"/>
      <c r="N57" s="7"/>
      <c r="O57" s="8"/>
      <c r="P57" s="9" t="s">
        <v>202</v>
      </c>
      <c r="Q57" s="10"/>
      <c r="R57" s="9"/>
    </row>
    <row r="58" spans="1:18" ht="25.35" customHeight="1" x14ac:dyDescent="0.2">
      <c r="A58" s="7" t="s">
        <v>203</v>
      </c>
      <c r="B58" s="7" t="s">
        <v>36</v>
      </c>
      <c r="C58" s="7" t="s">
        <v>64</v>
      </c>
      <c r="D58" s="7" t="s">
        <v>204</v>
      </c>
      <c r="E58" s="7"/>
      <c r="F58" s="7"/>
      <c r="G58" s="7"/>
      <c r="H58" s="7"/>
      <c r="I58" s="7"/>
      <c r="J58" s="7"/>
      <c r="K58" s="7" t="s">
        <v>27</v>
      </c>
      <c r="L58" s="7"/>
      <c r="M58" s="7"/>
      <c r="N58" s="7"/>
      <c r="O58" s="8"/>
      <c r="P58" s="9"/>
      <c r="Q58" s="10"/>
      <c r="R58" s="9"/>
    </row>
    <row r="59" spans="1:18" ht="29.85" customHeight="1" x14ac:dyDescent="0.2">
      <c r="A59" s="7" t="s">
        <v>205</v>
      </c>
      <c r="B59" s="7" t="s">
        <v>21</v>
      </c>
      <c r="C59" s="7" t="s">
        <v>198</v>
      </c>
      <c r="D59" s="7"/>
      <c r="E59" s="7"/>
      <c r="F59" s="7"/>
      <c r="G59" s="7"/>
      <c r="H59" s="7"/>
      <c r="I59" s="7"/>
      <c r="J59" s="7"/>
      <c r="K59" s="7" t="s">
        <v>27</v>
      </c>
      <c r="L59" s="7"/>
      <c r="M59" s="7"/>
      <c r="N59" s="7"/>
      <c r="O59" s="8"/>
      <c r="P59" s="21" t="s">
        <v>206</v>
      </c>
      <c r="Q59" s="10"/>
      <c r="R59" s="9"/>
    </row>
    <row r="60" spans="1:18" ht="29.85" customHeight="1" x14ac:dyDescent="0.2">
      <c r="A60" s="7" t="s">
        <v>207</v>
      </c>
      <c r="B60" s="7" t="s">
        <v>21</v>
      </c>
      <c r="C60" s="7" t="s">
        <v>51</v>
      </c>
      <c r="D60" s="7" t="s">
        <v>208</v>
      </c>
      <c r="E60" s="7"/>
      <c r="F60" s="7"/>
      <c r="G60" s="7"/>
      <c r="H60" s="7"/>
      <c r="I60" s="7"/>
      <c r="J60" s="7"/>
      <c r="K60" s="7" t="s">
        <v>27</v>
      </c>
      <c r="L60" s="7"/>
      <c r="M60" s="7"/>
      <c r="N60" s="7"/>
      <c r="O60" s="8"/>
      <c r="P60" s="9" t="s">
        <v>209</v>
      </c>
      <c r="Q60" s="9" t="s">
        <v>210</v>
      </c>
      <c r="R60" s="9"/>
    </row>
    <row r="61" spans="1:18" ht="62.65" customHeight="1" x14ac:dyDescent="0.2">
      <c r="A61" s="7" t="s">
        <v>211</v>
      </c>
      <c r="B61" s="7" t="s">
        <v>36</v>
      </c>
      <c r="C61" s="7" t="s">
        <v>51</v>
      </c>
      <c r="D61" s="7" t="s">
        <v>212</v>
      </c>
      <c r="E61" s="7"/>
      <c r="F61" s="7"/>
      <c r="G61" s="7"/>
      <c r="H61" s="7"/>
      <c r="I61" s="7"/>
      <c r="J61" s="7"/>
      <c r="K61" s="7"/>
      <c r="L61" s="7"/>
      <c r="M61" s="7"/>
      <c r="N61" s="7"/>
      <c r="O61" s="8"/>
      <c r="P61" s="9" t="s">
        <v>213</v>
      </c>
      <c r="Q61" s="9" t="s">
        <v>214</v>
      </c>
      <c r="R61" s="9"/>
    </row>
    <row r="62" spans="1:18" ht="10.35" customHeight="1" x14ac:dyDescent="0.2">
      <c r="A62" s="7"/>
      <c r="B62" s="17"/>
      <c r="C62" s="17"/>
      <c r="D62" s="7"/>
      <c r="E62" s="17"/>
      <c r="F62" s="17"/>
      <c r="G62" s="17"/>
      <c r="H62" s="17"/>
      <c r="I62" s="17"/>
      <c r="J62" s="7"/>
      <c r="K62" s="7"/>
      <c r="L62" s="7"/>
      <c r="M62" s="7"/>
      <c r="N62" s="7"/>
      <c r="O62" s="8"/>
      <c r="P62" s="9"/>
      <c r="Q62" s="10"/>
      <c r="R62" s="9"/>
    </row>
    <row r="63" spans="1:18" ht="17.100000000000001" customHeight="1" x14ac:dyDescent="0.2">
      <c r="A63" s="6" t="s">
        <v>215</v>
      </c>
      <c r="B63" s="17"/>
      <c r="C63" s="18"/>
      <c r="D63" s="6"/>
      <c r="E63" s="18"/>
      <c r="F63" s="18"/>
      <c r="G63" s="18"/>
      <c r="H63" s="18"/>
      <c r="I63" s="18"/>
      <c r="J63" s="7"/>
      <c r="K63" s="7"/>
      <c r="L63" s="7"/>
      <c r="M63" s="7"/>
      <c r="N63" s="7"/>
      <c r="O63" s="8"/>
      <c r="P63" s="9"/>
      <c r="Q63" s="10"/>
      <c r="R63" s="9"/>
    </row>
    <row r="64" spans="1:18" ht="35.1" customHeight="1" x14ac:dyDescent="0.2">
      <c r="A64" s="7" t="s">
        <v>216</v>
      </c>
      <c r="B64" s="17" t="s">
        <v>46</v>
      </c>
      <c r="C64" s="7" t="s">
        <v>22</v>
      </c>
      <c r="D64" s="7" t="s">
        <v>217</v>
      </c>
      <c r="E64" s="18"/>
      <c r="F64" s="18"/>
      <c r="G64" s="18"/>
      <c r="H64" s="18"/>
      <c r="I64" s="18"/>
      <c r="J64" s="7"/>
      <c r="K64" s="7"/>
      <c r="L64" s="7"/>
      <c r="M64" s="7"/>
      <c r="N64" s="7" t="s">
        <v>27</v>
      </c>
      <c r="O64" s="8"/>
      <c r="P64" s="9" t="s">
        <v>218</v>
      </c>
      <c r="Q64" s="10"/>
      <c r="R64" s="9"/>
    </row>
    <row r="65" spans="1:18" ht="72.2" customHeight="1" x14ac:dyDescent="0.2">
      <c r="A65" s="7" t="s">
        <v>219</v>
      </c>
      <c r="B65" s="7" t="s">
        <v>21</v>
      </c>
      <c r="C65" s="7" t="s">
        <v>22</v>
      </c>
      <c r="D65" s="7" t="s">
        <v>220</v>
      </c>
      <c r="E65" s="7"/>
      <c r="F65" s="18"/>
      <c r="G65" s="7"/>
      <c r="H65" s="7"/>
      <c r="I65" s="7"/>
      <c r="J65" s="7"/>
      <c r="K65" s="7" t="s">
        <v>27</v>
      </c>
      <c r="L65" s="7"/>
      <c r="M65" s="7" t="s">
        <v>27</v>
      </c>
      <c r="N65" s="7"/>
      <c r="O65" s="8"/>
      <c r="P65" s="9" t="s">
        <v>221</v>
      </c>
      <c r="Q65" s="10"/>
      <c r="R65" s="9" t="s">
        <v>222</v>
      </c>
    </row>
    <row r="66" spans="1:18" ht="38.85" customHeight="1" x14ac:dyDescent="0.2">
      <c r="A66" s="7" t="s">
        <v>185</v>
      </c>
      <c r="B66" s="7" t="s">
        <v>21</v>
      </c>
      <c r="C66" s="7" t="s">
        <v>223</v>
      </c>
      <c r="D66" s="7" t="s">
        <v>224</v>
      </c>
      <c r="E66" s="7"/>
      <c r="F66" s="7" t="s">
        <v>225</v>
      </c>
      <c r="G66" s="7"/>
      <c r="H66" s="7"/>
      <c r="I66" s="7"/>
      <c r="J66" s="7"/>
      <c r="K66" s="7" t="s">
        <v>27</v>
      </c>
      <c r="L66" s="7" t="s">
        <v>27</v>
      </c>
      <c r="M66" s="7" t="s">
        <v>27</v>
      </c>
      <c r="N66" s="7"/>
      <c r="P66" s="3" t="s">
        <v>226</v>
      </c>
      <c r="Q66" s="10"/>
      <c r="R66" s="9"/>
    </row>
    <row r="67" spans="1:18" ht="42.95" customHeight="1" x14ac:dyDescent="0.2">
      <c r="A67" s="7" t="s">
        <v>227</v>
      </c>
      <c r="B67" s="7" t="s">
        <v>228</v>
      </c>
      <c r="C67" s="7" t="s">
        <v>22</v>
      </c>
      <c r="D67" s="7" t="s">
        <v>229</v>
      </c>
      <c r="E67" s="7"/>
      <c r="F67" s="7"/>
      <c r="G67" s="7"/>
      <c r="H67" s="7"/>
      <c r="I67" s="7"/>
      <c r="J67" s="7"/>
      <c r="K67" s="7" t="s">
        <v>27</v>
      </c>
      <c r="L67" s="7"/>
      <c r="M67" s="7"/>
      <c r="N67" s="7"/>
      <c r="O67" s="8"/>
      <c r="P67" s="21" t="s">
        <v>230</v>
      </c>
      <c r="Q67" s="10"/>
      <c r="R67" s="9"/>
    </row>
    <row r="68" spans="1:18" ht="34.15" customHeight="1" x14ac:dyDescent="0.2">
      <c r="A68" s="7" t="s">
        <v>201</v>
      </c>
      <c r="B68" s="7" t="s">
        <v>36</v>
      </c>
      <c r="C68" s="7" t="s">
        <v>223</v>
      </c>
      <c r="D68" s="7" t="s">
        <v>231</v>
      </c>
      <c r="E68" s="7"/>
      <c r="F68" s="7"/>
      <c r="G68" s="7"/>
      <c r="H68" s="7"/>
      <c r="I68" s="7"/>
      <c r="J68" s="7"/>
      <c r="K68" s="7" t="s">
        <v>27</v>
      </c>
      <c r="L68" s="7"/>
      <c r="M68" s="7"/>
      <c r="N68" s="7"/>
      <c r="O68" s="8"/>
      <c r="P68" s="9" t="s">
        <v>232</v>
      </c>
      <c r="Q68" s="10"/>
      <c r="R68" s="9"/>
    </row>
    <row r="69" spans="1:18" ht="27.75" customHeight="1" x14ac:dyDescent="0.2">
      <c r="A69" s="7" t="s">
        <v>203</v>
      </c>
      <c r="B69" s="7" t="s">
        <v>36</v>
      </c>
      <c r="C69" s="7" t="s">
        <v>223</v>
      </c>
      <c r="D69" s="7" t="s">
        <v>231</v>
      </c>
      <c r="E69" s="7"/>
      <c r="F69" s="7"/>
      <c r="G69" s="7"/>
      <c r="H69" s="7"/>
      <c r="I69" s="7"/>
      <c r="J69" s="7"/>
      <c r="K69" s="7" t="s">
        <v>27</v>
      </c>
      <c r="L69" s="7"/>
      <c r="M69" s="7"/>
      <c r="N69" s="7"/>
      <c r="O69" s="8"/>
      <c r="P69" s="9"/>
      <c r="Q69" s="10"/>
      <c r="R69" s="9"/>
    </row>
    <row r="70" spans="1:18" ht="22.9" customHeight="1" x14ac:dyDescent="0.2">
      <c r="A70" s="7" t="s">
        <v>190</v>
      </c>
      <c r="B70" s="7" t="s">
        <v>36</v>
      </c>
      <c r="C70" s="7" t="s">
        <v>223</v>
      </c>
      <c r="D70" s="7" t="s">
        <v>231</v>
      </c>
      <c r="E70" s="7"/>
      <c r="F70" s="7"/>
      <c r="G70" s="7"/>
      <c r="H70" s="7"/>
      <c r="I70" s="7"/>
      <c r="J70" s="7"/>
      <c r="K70" s="7" t="s">
        <v>27</v>
      </c>
      <c r="L70" s="7"/>
      <c r="M70" s="7"/>
      <c r="N70" s="7"/>
      <c r="O70" s="8"/>
      <c r="P70" s="9" t="s">
        <v>233</v>
      </c>
      <c r="Q70" s="10"/>
      <c r="R70" s="9"/>
    </row>
    <row r="71" spans="1:18" ht="32.1" customHeight="1" x14ac:dyDescent="0.2">
      <c r="A71" s="7" t="s">
        <v>234</v>
      </c>
      <c r="B71" s="7" t="s">
        <v>21</v>
      </c>
      <c r="C71" s="7" t="s">
        <v>51</v>
      </c>
      <c r="D71" s="7" t="s">
        <v>235</v>
      </c>
      <c r="E71" s="7"/>
      <c r="F71" s="7"/>
      <c r="G71" s="7"/>
      <c r="H71" s="7"/>
      <c r="I71" s="7"/>
      <c r="J71" s="7"/>
      <c r="K71" s="7"/>
      <c r="L71" s="7" t="s">
        <v>27</v>
      </c>
      <c r="M71" s="7"/>
      <c r="N71" s="7"/>
      <c r="O71" s="8"/>
      <c r="P71" s="21" t="s">
        <v>236</v>
      </c>
      <c r="Q71" s="10"/>
      <c r="R71" s="9"/>
    </row>
    <row r="72" spans="1:18" ht="21.95" customHeight="1" x14ac:dyDescent="0.2">
      <c r="A72" s="7" t="s">
        <v>237</v>
      </c>
      <c r="B72" s="7" t="s">
        <v>21</v>
      </c>
      <c r="C72" s="7" t="s">
        <v>51</v>
      </c>
      <c r="D72" s="7" t="s">
        <v>238</v>
      </c>
      <c r="E72" s="7"/>
      <c r="F72" s="7"/>
      <c r="G72" s="7"/>
      <c r="H72" s="7"/>
      <c r="I72" s="7"/>
      <c r="J72" s="7"/>
      <c r="K72" s="7"/>
      <c r="L72" s="7"/>
      <c r="M72" s="7"/>
      <c r="N72" s="7" t="s">
        <v>27</v>
      </c>
      <c r="O72" s="8"/>
      <c r="P72" s="3" t="s">
        <v>239</v>
      </c>
      <c r="Q72" s="10" t="s">
        <v>240</v>
      </c>
      <c r="R72" s="9" t="s">
        <v>241</v>
      </c>
    </row>
    <row r="73" spans="1:18" ht="24.6" customHeight="1" x14ac:dyDescent="0.2">
      <c r="A73" s="7" t="s">
        <v>242</v>
      </c>
      <c r="B73" s="7" t="s">
        <v>36</v>
      </c>
      <c r="C73" s="7" t="s">
        <v>223</v>
      </c>
      <c r="D73" s="7" t="s">
        <v>231</v>
      </c>
      <c r="E73" s="7"/>
      <c r="F73" s="7"/>
      <c r="G73" s="7"/>
      <c r="H73" s="7"/>
      <c r="I73" s="7"/>
      <c r="J73" s="7"/>
      <c r="K73" s="7"/>
      <c r="L73" s="7"/>
      <c r="M73" s="7"/>
      <c r="N73" s="7" t="s">
        <v>27</v>
      </c>
      <c r="O73" s="8"/>
      <c r="P73" s="9" t="s">
        <v>243</v>
      </c>
      <c r="Q73" s="10"/>
      <c r="R73" s="9"/>
    </row>
    <row r="74" spans="1:18" ht="32.1" customHeight="1" x14ac:dyDescent="0.2">
      <c r="A74" s="7" t="s">
        <v>244</v>
      </c>
      <c r="B74" s="7" t="s">
        <v>36</v>
      </c>
      <c r="C74" s="7" t="s">
        <v>223</v>
      </c>
      <c r="D74" s="7" t="s">
        <v>231</v>
      </c>
      <c r="E74" s="7"/>
      <c r="F74" s="7"/>
      <c r="G74" s="7"/>
      <c r="H74" s="7"/>
      <c r="I74" s="7"/>
      <c r="J74" s="7"/>
      <c r="K74" s="7" t="s">
        <v>27</v>
      </c>
      <c r="L74" s="7"/>
      <c r="M74" s="7"/>
      <c r="N74" s="7"/>
      <c r="O74" s="8"/>
      <c r="P74" s="9"/>
      <c r="Q74" s="10"/>
      <c r="R74" s="9"/>
    </row>
    <row r="75" spans="1:18" ht="10.7" customHeight="1" x14ac:dyDescent="0.2">
      <c r="A75" s="7"/>
      <c r="B75" s="7"/>
      <c r="C75" s="7"/>
      <c r="D75" s="7"/>
      <c r="E75" s="7"/>
      <c r="F75" s="7"/>
      <c r="G75" s="7"/>
      <c r="H75" s="7"/>
      <c r="I75" s="7"/>
      <c r="J75" s="7"/>
      <c r="K75" s="7"/>
      <c r="L75" s="7"/>
      <c r="M75" s="7"/>
      <c r="N75" s="7"/>
      <c r="O75" s="8"/>
      <c r="P75" s="9"/>
      <c r="Q75" s="10"/>
      <c r="R75" s="9"/>
    </row>
    <row r="76" spans="1:18" ht="12.2" customHeight="1" x14ac:dyDescent="0.2">
      <c r="A76" s="6" t="s">
        <v>245</v>
      </c>
      <c r="B76" s="7"/>
      <c r="C76" s="7"/>
      <c r="D76" s="7"/>
      <c r="E76" s="7"/>
      <c r="F76" s="7"/>
      <c r="G76" s="7"/>
      <c r="H76" s="7"/>
      <c r="I76" s="7"/>
      <c r="J76" s="7"/>
      <c r="K76" s="7"/>
      <c r="L76" s="7"/>
      <c r="M76" s="7"/>
      <c r="N76" s="7"/>
      <c r="O76" s="8"/>
      <c r="Q76" s="10"/>
      <c r="R76" s="9"/>
    </row>
    <row r="77" spans="1:18" ht="29.85" customHeight="1" x14ac:dyDescent="0.2">
      <c r="A77" s="7" t="s">
        <v>216</v>
      </c>
      <c r="B77" s="17" t="s">
        <v>46</v>
      </c>
      <c r="C77" s="7" t="s">
        <v>51</v>
      </c>
      <c r="D77" s="7" t="s">
        <v>246</v>
      </c>
      <c r="E77" s="7"/>
      <c r="F77" s="7"/>
      <c r="G77" s="7"/>
      <c r="H77" s="7"/>
      <c r="I77" s="7"/>
      <c r="J77" s="7"/>
      <c r="K77" s="7"/>
      <c r="L77" s="7"/>
      <c r="M77" s="7"/>
      <c r="N77" s="7"/>
      <c r="O77" s="8"/>
      <c r="P77" s="9" t="s">
        <v>247</v>
      </c>
      <c r="Q77" s="10"/>
      <c r="R77" s="9"/>
    </row>
    <row r="78" spans="1:18" ht="26.65" customHeight="1" x14ac:dyDescent="0.2">
      <c r="A78" s="7" t="s">
        <v>248</v>
      </c>
      <c r="B78" s="17" t="s">
        <v>46</v>
      </c>
      <c r="C78" s="7" t="s">
        <v>64</v>
      </c>
      <c r="D78" s="7" t="s">
        <v>249</v>
      </c>
      <c r="E78" s="7"/>
      <c r="F78" s="7"/>
      <c r="G78" s="7"/>
      <c r="H78" s="7"/>
      <c r="I78" s="7"/>
      <c r="J78" s="7"/>
      <c r="K78" s="7"/>
      <c r="L78" s="7"/>
      <c r="M78" s="7"/>
      <c r="N78" s="7"/>
      <c r="O78" s="8"/>
      <c r="P78" s="9" t="s">
        <v>250</v>
      </c>
      <c r="Q78" s="10"/>
      <c r="R78" s="9"/>
    </row>
    <row r="79" spans="1:18" ht="10.35" customHeight="1" x14ac:dyDescent="0.2">
      <c r="A79" s="7"/>
      <c r="B79" s="17"/>
      <c r="C79" s="17"/>
      <c r="D79" s="7"/>
      <c r="E79" s="17"/>
      <c r="F79" s="17"/>
      <c r="G79" s="17"/>
      <c r="H79" s="17"/>
      <c r="I79" s="17"/>
      <c r="J79" s="7"/>
      <c r="K79" s="7"/>
      <c r="L79" s="7"/>
      <c r="M79" s="7"/>
      <c r="N79" s="7"/>
      <c r="O79" s="8"/>
      <c r="P79" s="9"/>
      <c r="Q79" s="10"/>
      <c r="R79" s="9"/>
    </row>
    <row r="80" spans="1:18" ht="12.2" customHeight="1" x14ac:dyDescent="0.2">
      <c r="A80" s="6" t="s">
        <v>251</v>
      </c>
      <c r="B80" s="17"/>
      <c r="C80" s="18"/>
      <c r="D80" s="6"/>
      <c r="E80" s="18"/>
      <c r="F80" s="18"/>
      <c r="G80" s="18"/>
      <c r="H80" s="18"/>
      <c r="I80" s="18"/>
      <c r="J80" s="7"/>
      <c r="K80" s="7"/>
      <c r="L80" s="7"/>
      <c r="M80" s="7"/>
      <c r="N80" s="7"/>
      <c r="O80" s="8"/>
      <c r="P80" s="9"/>
      <c r="Q80" s="10"/>
      <c r="R80" s="9"/>
    </row>
    <row r="81" spans="1:18" ht="21.95" customHeight="1" x14ac:dyDescent="0.2">
      <c r="A81" s="7" t="s">
        <v>252</v>
      </c>
      <c r="B81" s="7" t="s">
        <v>21</v>
      </c>
      <c r="C81" s="17" t="s">
        <v>64</v>
      </c>
      <c r="D81" s="7" t="s">
        <v>253</v>
      </c>
      <c r="E81" s="18"/>
      <c r="F81" s="18"/>
      <c r="G81" s="18"/>
      <c r="H81" s="18"/>
      <c r="I81" s="18"/>
      <c r="J81" s="7" t="s">
        <v>27</v>
      </c>
      <c r="K81" s="7"/>
      <c r="L81" s="7"/>
      <c r="M81" s="7" t="s">
        <v>27</v>
      </c>
      <c r="N81" s="7"/>
      <c r="O81" s="8"/>
      <c r="P81" s="9" t="s">
        <v>254</v>
      </c>
      <c r="Q81" s="10"/>
      <c r="R81" s="9"/>
    </row>
    <row r="82" spans="1:18" ht="23.45" customHeight="1" x14ac:dyDescent="0.2">
      <c r="A82" s="7" t="s">
        <v>255</v>
      </c>
      <c r="B82" s="7" t="s">
        <v>21</v>
      </c>
      <c r="C82" s="17" t="s">
        <v>64</v>
      </c>
      <c r="D82" s="7" t="s">
        <v>256</v>
      </c>
      <c r="E82" s="7"/>
      <c r="F82" s="7"/>
      <c r="G82" s="7"/>
      <c r="H82" s="7"/>
      <c r="I82" s="7"/>
      <c r="J82" s="7"/>
      <c r="K82" s="7" t="s">
        <v>27</v>
      </c>
      <c r="L82" s="7"/>
      <c r="M82" s="7"/>
      <c r="N82" s="7"/>
      <c r="O82" s="8"/>
      <c r="P82" s="9" t="s">
        <v>257</v>
      </c>
      <c r="Q82" s="10"/>
      <c r="R82" s="9"/>
    </row>
    <row r="83" spans="1:18" ht="25.5" customHeight="1" x14ac:dyDescent="0.2">
      <c r="A83" s="7" t="s">
        <v>258</v>
      </c>
      <c r="B83" s="7" t="s">
        <v>21</v>
      </c>
      <c r="C83" s="7" t="s">
        <v>64</v>
      </c>
      <c r="D83" s="7" t="s">
        <v>259</v>
      </c>
      <c r="E83" s="7"/>
      <c r="F83" s="7"/>
      <c r="G83" s="7"/>
      <c r="H83" s="7"/>
      <c r="I83" s="7"/>
      <c r="J83" s="7"/>
      <c r="K83" s="7" t="s">
        <v>27</v>
      </c>
      <c r="L83" s="7"/>
      <c r="M83" s="7"/>
      <c r="N83" s="7"/>
      <c r="O83" s="8"/>
      <c r="P83" s="9" t="s">
        <v>260</v>
      </c>
      <c r="Q83" s="10"/>
      <c r="R83" s="9"/>
    </row>
    <row r="84" spans="1:18" ht="35.1" customHeight="1" x14ac:dyDescent="0.2">
      <c r="A84" s="7" t="s">
        <v>261</v>
      </c>
      <c r="B84" s="7" t="s">
        <v>21</v>
      </c>
      <c r="C84" s="7" t="s">
        <v>64</v>
      </c>
      <c r="D84" s="7" t="s">
        <v>262</v>
      </c>
      <c r="E84" s="7"/>
      <c r="F84" s="7"/>
      <c r="G84" s="7"/>
      <c r="H84" s="7"/>
      <c r="I84" s="7"/>
      <c r="J84" s="7"/>
      <c r="K84" s="7"/>
      <c r="L84" s="7"/>
      <c r="M84" s="7"/>
      <c r="N84" s="7" t="s">
        <v>27</v>
      </c>
      <c r="O84" s="8"/>
      <c r="P84" s="9"/>
      <c r="Q84" s="10"/>
      <c r="R84" s="9"/>
    </row>
    <row r="85" spans="1:18" ht="12.6" customHeight="1" x14ac:dyDescent="0.2">
      <c r="A85" s="7"/>
      <c r="B85" s="17"/>
      <c r="C85" s="17"/>
      <c r="D85" s="7"/>
      <c r="E85" s="17"/>
      <c r="F85" s="17"/>
      <c r="G85" s="17"/>
      <c r="H85" s="17"/>
      <c r="I85" s="17"/>
      <c r="J85" s="7"/>
      <c r="K85" s="7"/>
      <c r="L85" s="7"/>
      <c r="M85" s="7"/>
      <c r="N85" s="7"/>
      <c r="O85" s="8"/>
      <c r="P85" s="9"/>
      <c r="Q85" s="10"/>
      <c r="R85" s="9"/>
    </row>
    <row r="86" spans="1:18" ht="12.95" customHeight="1" x14ac:dyDescent="0.2">
      <c r="A86" s="6" t="s">
        <v>263</v>
      </c>
      <c r="B86" s="17"/>
      <c r="C86" s="18"/>
      <c r="D86" s="6"/>
      <c r="E86" s="18"/>
      <c r="F86" s="18"/>
      <c r="G86" s="18"/>
      <c r="H86" s="18"/>
      <c r="I86" s="18"/>
      <c r="J86" s="7"/>
      <c r="K86" s="7"/>
      <c r="L86" s="7"/>
      <c r="M86" s="7"/>
      <c r="N86" s="7"/>
      <c r="O86" s="8"/>
      <c r="P86" s="9"/>
      <c r="Q86" s="10"/>
      <c r="R86" s="9"/>
    </row>
    <row r="87" spans="1:18" ht="19.7" customHeight="1" x14ac:dyDescent="0.2">
      <c r="A87" s="7" t="s">
        <v>264</v>
      </c>
      <c r="B87" s="7" t="s">
        <v>21</v>
      </c>
      <c r="C87" s="7" t="s">
        <v>51</v>
      </c>
      <c r="D87" s="7" t="s">
        <v>265</v>
      </c>
      <c r="E87" s="7"/>
      <c r="F87" s="7"/>
      <c r="G87" s="7"/>
      <c r="H87" s="7"/>
      <c r="I87" s="7"/>
      <c r="J87" s="7" t="s">
        <v>27</v>
      </c>
      <c r="K87" s="7"/>
      <c r="L87" s="7"/>
      <c r="M87" s="7"/>
      <c r="N87" s="7"/>
      <c r="O87" s="8"/>
      <c r="P87" s="9" t="s">
        <v>266</v>
      </c>
      <c r="Q87" s="10"/>
      <c r="R87" s="9"/>
    </row>
    <row r="88" spans="1:18" ht="10.35" customHeight="1" x14ac:dyDescent="0.2">
      <c r="A88" s="7"/>
      <c r="B88" s="7"/>
      <c r="C88" s="7"/>
      <c r="D88" s="7"/>
      <c r="E88" s="7"/>
      <c r="F88" s="7"/>
      <c r="G88" s="7"/>
      <c r="H88" s="7"/>
      <c r="I88" s="7"/>
      <c r="J88" s="7"/>
      <c r="K88" s="7"/>
      <c r="L88" s="7"/>
      <c r="M88" s="7"/>
      <c r="N88" s="7"/>
      <c r="O88" s="8"/>
      <c r="P88" s="9"/>
      <c r="Q88" s="10"/>
      <c r="R88" s="9"/>
    </row>
    <row r="89" spans="1:18" ht="25.9" customHeight="1" x14ac:dyDescent="0.2">
      <c r="A89" s="6" t="s">
        <v>267</v>
      </c>
      <c r="B89" s="7"/>
      <c r="C89" s="7"/>
      <c r="D89" s="7"/>
      <c r="E89" s="7"/>
      <c r="F89" s="7"/>
      <c r="G89" s="7"/>
      <c r="H89" s="7"/>
      <c r="I89" s="7"/>
      <c r="J89" s="7"/>
      <c r="K89" s="7"/>
      <c r="L89" s="7"/>
      <c r="M89" s="7"/>
      <c r="N89" s="7"/>
      <c r="O89" s="8"/>
      <c r="Q89" s="10"/>
      <c r="R89" s="9"/>
    </row>
    <row r="90" spans="1:18" ht="50.65" customHeight="1" x14ac:dyDescent="0.2">
      <c r="A90" s="7" t="s">
        <v>268</v>
      </c>
      <c r="B90" s="7" t="s">
        <v>21</v>
      </c>
      <c r="C90" s="7" t="s">
        <v>22</v>
      </c>
      <c r="D90" s="7" t="s">
        <v>269</v>
      </c>
      <c r="E90" s="7" t="s">
        <v>53</v>
      </c>
      <c r="F90" s="7" t="s">
        <v>270</v>
      </c>
      <c r="G90" s="7"/>
      <c r="H90" s="7" t="s">
        <v>271</v>
      </c>
      <c r="I90" s="11" t="s">
        <v>272</v>
      </c>
      <c r="J90" s="7"/>
      <c r="K90" s="7" t="s">
        <v>27</v>
      </c>
      <c r="L90" s="7"/>
      <c r="M90" s="7" t="s">
        <v>27</v>
      </c>
      <c r="N90" s="7"/>
      <c r="O90" s="8"/>
      <c r="P90" s="9"/>
      <c r="Q90" s="10"/>
      <c r="R90" s="9"/>
    </row>
    <row r="91" spans="1:18" ht="54.95" customHeight="1" x14ac:dyDescent="0.2">
      <c r="A91" s="7" t="s">
        <v>273</v>
      </c>
      <c r="B91" s="7" t="s">
        <v>21</v>
      </c>
      <c r="C91" s="7" t="s">
        <v>22</v>
      </c>
      <c r="D91" s="7" t="s">
        <v>274</v>
      </c>
      <c r="E91" s="7" t="s">
        <v>275</v>
      </c>
      <c r="F91" s="7" t="s">
        <v>276</v>
      </c>
      <c r="G91" s="7"/>
      <c r="H91" s="7" t="s">
        <v>277</v>
      </c>
      <c r="I91" s="7" t="s">
        <v>278</v>
      </c>
      <c r="J91" s="7"/>
      <c r="K91" s="7"/>
      <c r="L91" s="7"/>
      <c r="M91" s="7"/>
      <c r="N91" s="7"/>
      <c r="O91" s="8"/>
      <c r="P91" s="9"/>
      <c r="Q91" s="10"/>
      <c r="R91" s="9"/>
    </row>
    <row r="92" spans="1:18" ht="32.25" customHeight="1" x14ac:dyDescent="0.2">
      <c r="A92" s="7" t="s">
        <v>279</v>
      </c>
      <c r="B92" s="7" t="s">
        <v>21</v>
      </c>
      <c r="C92" s="7" t="s">
        <v>22</v>
      </c>
      <c r="D92" s="7" t="s">
        <v>280</v>
      </c>
      <c r="E92" s="7"/>
      <c r="F92" s="7"/>
      <c r="G92" s="7"/>
      <c r="H92" s="7"/>
      <c r="I92" s="7"/>
      <c r="J92" s="7"/>
      <c r="K92" s="7" t="s">
        <v>27</v>
      </c>
      <c r="L92" s="7" t="s">
        <v>27</v>
      </c>
      <c r="M92" s="7" t="s">
        <v>27</v>
      </c>
      <c r="N92" s="7"/>
      <c r="O92" s="8"/>
      <c r="P92" s="9" t="s">
        <v>281</v>
      </c>
      <c r="Q92" s="10"/>
      <c r="R92" s="9"/>
    </row>
    <row r="93" spans="1:18" ht="25.15" customHeight="1" x14ac:dyDescent="0.2">
      <c r="A93" s="7" t="s">
        <v>282</v>
      </c>
      <c r="B93" s="7" t="s">
        <v>21</v>
      </c>
      <c r="C93" s="7" t="s">
        <v>22</v>
      </c>
      <c r="D93" s="7" t="s">
        <v>283</v>
      </c>
      <c r="E93" s="7" t="s">
        <v>53</v>
      </c>
      <c r="F93" s="7" t="s">
        <v>284</v>
      </c>
      <c r="G93" s="7"/>
      <c r="H93" s="7"/>
      <c r="I93" s="22" t="s">
        <v>285</v>
      </c>
      <c r="J93" s="7"/>
      <c r="K93" s="7"/>
      <c r="L93" s="7"/>
      <c r="M93" s="7"/>
      <c r="N93" s="7"/>
      <c r="O93" s="8"/>
      <c r="P93" s="23" t="s">
        <v>286</v>
      </c>
      <c r="Q93" s="10"/>
      <c r="R93" s="9"/>
    </row>
    <row r="94" spans="1:18" ht="29.25" customHeight="1" x14ac:dyDescent="0.2">
      <c r="A94" s="7" t="s">
        <v>287</v>
      </c>
      <c r="B94" s="7" t="s">
        <v>21</v>
      </c>
      <c r="C94" s="7" t="s">
        <v>51</v>
      </c>
      <c r="D94" s="7" t="s">
        <v>288</v>
      </c>
      <c r="E94" s="7"/>
      <c r="F94" s="7"/>
      <c r="G94" s="7"/>
      <c r="H94" s="7"/>
      <c r="I94" s="7"/>
      <c r="J94" s="7"/>
      <c r="K94" s="7"/>
      <c r="L94" s="7"/>
      <c r="M94" s="7"/>
      <c r="N94" s="7" t="s">
        <v>27</v>
      </c>
      <c r="P94" s="8" t="s">
        <v>289</v>
      </c>
      <c r="Q94" s="10"/>
      <c r="R94" s="9"/>
    </row>
    <row r="95" spans="1:18" ht="29.25" customHeight="1" x14ac:dyDescent="0.2">
      <c r="A95" s="7" t="s">
        <v>290</v>
      </c>
      <c r="B95" s="7" t="s">
        <v>21</v>
      </c>
      <c r="C95" s="7" t="s">
        <v>51</v>
      </c>
      <c r="D95" s="7" t="s">
        <v>291</v>
      </c>
      <c r="E95" s="7"/>
      <c r="F95" s="7"/>
      <c r="G95" s="7"/>
      <c r="H95" s="7"/>
      <c r="I95" s="7"/>
      <c r="J95" s="7"/>
      <c r="K95" s="7"/>
      <c r="L95" s="7"/>
      <c r="M95" s="7"/>
      <c r="N95" s="7" t="s">
        <v>27</v>
      </c>
      <c r="O95" s="8"/>
      <c r="P95" s="8" t="s">
        <v>292</v>
      </c>
      <c r="Q95" s="10"/>
      <c r="R95" s="9"/>
    </row>
    <row r="96" spans="1:18" ht="33.6" customHeight="1" x14ac:dyDescent="0.2">
      <c r="A96" s="7" t="s">
        <v>293</v>
      </c>
      <c r="B96" s="7" t="s">
        <v>46</v>
      </c>
      <c r="C96" s="7" t="s">
        <v>51</v>
      </c>
      <c r="D96" s="7" t="s">
        <v>294</v>
      </c>
      <c r="E96" s="7"/>
      <c r="F96" s="7"/>
      <c r="G96" s="7"/>
      <c r="H96" s="7"/>
      <c r="I96" s="7"/>
      <c r="J96" s="7"/>
      <c r="K96" s="7"/>
      <c r="L96" s="7"/>
      <c r="M96" s="7"/>
      <c r="N96" s="7" t="s">
        <v>27</v>
      </c>
      <c r="O96" s="8"/>
      <c r="P96" s="9"/>
      <c r="Q96" s="10"/>
      <c r="R96" s="9"/>
    </row>
    <row r="97" spans="1:18" ht="22.15" customHeight="1" x14ac:dyDescent="0.2">
      <c r="A97" s="7" t="s">
        <v>295</v>
      </c>
      <c r="B97" s="7" t="s">
        <v>21</v>
      </c>
      <c r="C97" s="7" t="s">
        <v>22</v>
      </c>
      <c r="D97" s="7" t="s">
        <v>296</v>
      </c>
      <c r="E97" s="7"/>
      <c r="F97" s="7"/>
      <c r="G97" s="7"/>
      <c r="H97" s="7"/>
      <c r="I97" s="7"/>
      <c r="J97" s="7" t="s">
        <v>27</v>
      </c>
      <c r="K97" s="7" t="s">
        <v>27</v>
      </c>
      <c r="L97" s="7" t="s">
        <v>27</v>
      </c>
      <c r="M97" s="7" t="s">
        <v>27</v>
      </c>
      <c r="N97" s="7"/>
      <c r="O97" s="8"/>
      <c r="P97" s="9" t="s">
        <v>297</v>
      </c>
      <c r="Q97" s="10"/>
      <c r="R97" s="9"/>
    </row>
    <row r="98" spans="1:18" ht="33.200000000000003" customHeight="1" x14ac:dyDescent="0.2">
      <c r="A98" s="7" t="s">
        <v>298</v>
      </c>
      <c r="B98" s="7" t="s">
        <v>21</v>
      </c>
      <c r="C98" s="7" t="s">
        <v>299</v>
      </c>
      <c r="D98" s="7" t="s">
        <v>300</v>
      </c>
      <c r="E98" s="7"/>
      <c r="F98" s="7"/>
      <c r="G98" s="7"/>
      <c r="H98" s="7"/>
      <c r="I98" s="7"/>
      <c r="J98" s="7"/>
      <c r="K98" s="7" t="s">
        <v>27</v>
      </c>
      <c r="L98" s="7" t="s">
        <v>27</v>
      </c>
      <c r="M98" s="7" t="s">
        <v>27</v>
      </c>
      <c r="N98" s="7"/>
      <c r="O98" s="8"/>
      <c r="P98" s="13" t="s">
        <v>301</v>
      </c>
      <c r="Q98" s="10"/>
      <c r="R98" s="9"/>
    </row>
    <row r="99" spans="1:18" ht="13.7" customHeight="1" x14ac:dyDescent="0.2">
      <c r="A99" s="7" t="s">
        <v>302</v>
      </c>
      <c r="B99" s="7" t="s">
        <v>21</v>
      </c>
      <c r="C99" s="7" t="s">
        <v>51</v>
      </c>
      <c r="D99" s="7" t="s">
        <v>303</v>
      </c>
      <c r="E99" s="7"/>
      <c r="F99" s="7"/>
      <c r="G99" s="7"/>
      <c r="H99" s="7"/>
      <c r="I99" s="7"/>
      <c r="J99" s="7" t="s">
        <v>27</v>
      </c>
      <c r="K99" s="7"/>
      <c r="L99" s="7" t="s">
        <v>27</v>
      </c>
      <c r="M99" s="7" t="s">
        <v>27</v>
      </c>
      <c r="N99" s="7"/>
      <c r="O99" s="8"/>
      <c r="P99" s="9" t="s">
        <v>304</v>
      </c>
      <c r="Q99" s="10"/>
      <c r="R99" s="9"/>
    </row>
    <row r="100" spans="1:18" ht="39.75" customHeight="1" x14ac:dyDescent="0.2">
      <c r="A100" s="7" t="s">
        <v>305</v>
      </c>
      <c r="B100" s="7" t="s">
        <v>21</v>
      </c>
      <c r="C100" s="7" t="s">
        <v>64</v>
      </c>
      <c r="D100" s="7" t="s">
        <v>306</v>
      </c>
      <c r="E100" s="7"/>
      <c r="F100" s="7"/>
      <c r="G100" s="7"/>
      <c r="H100" s="7"/>
      <c r="I100" s="7"/>
      <c r="J100" s="7"/>
      <c r="K100" s="7" t="s">
        <v>27</v>
      </c>
      <c r="L100" s="7"/>
      <c r="M100" s="7"/>
      <c r="N100" s="7"/>
      <c r="O100" s="8"/>
      <c r="P100" s="9"/>
      <c r="Q100" s="10"/>
      <c r="R100" s="9"/>
    </row>
    <row r="101" spans="1:18" ht="31.5" customHeight="1" x14ac:dyDescent="0.2">
      <c r="A101" s="7" t="s">
        <v>307</v>
      </c>
      <c r="B101" s="7" t="s">
        <v>21</v>
      </c>
      <c r="C101" s="7" t="s">
        <v>64</v>
      </c>
      <c r="D101" s="7" t="s">
        <v>308</v>
      </c>
      <c r="E101" s="7"/>
      <c r="F101" s="7"/>
      <c r="G101" s="7"/>
      <c r="H101" s="7"/>
      <c r="I101" s="7"/>
      <c r="J101" s="7"/>
      <c r="K101" s="7" t="s">
        <v>27</v>
      </c>
      <c r="L101" s="7"/>
      <c r="M101" s="7"/>
      <c r="N101" s="7"/>
      <c r="O101" s="8"/>
      <c r="P101" s="9" t="s">
        <v>309</v>
      </c>
      <c r="Q101" s="10"/>
      <c r="R101" s="9"/>
    </row>
    <row r="102" spans="1:18" ht="24" customHeight="1" x14ac:dyDescent="0.2">
      <c r="A102" s="7" t="s">
        <v>310</v>
      </c>
      <c r="B102" s="7" t="s">
        <v>21</v>
      </c>
      <c r="C102" s="7" t="s">
        <v>51</v>
      </c>
      <c r="D102" s="7" t="s">
        <v>311</v>
      </c>
      <c r="E102" s="7"/>
      <c r="F102" s="7"/>
      <c r="G102" s="7"/>
      <c r="H102" s="7"/>
      <c r="I102" s="7"/>
      <c r="J102" s="7" t="s">
        <v>27</v>
      </c>
      <c r="K102" s="7"/>
      <c r="L102" s="7" t="s">
        <v>27</v>
      </c>
      <c r="M102" s="7" t="s">
        <v>27</v>
      </c>
      <c r="N102" s="7"/>
      <c r="O102" s="8"/>
      <c r="P102" s="9" t="s">
        <v>312</v>
      </c>
      <c r="Q102" s="10"/>
      <c r="R102" s="9"/>
    </row>
    <row r="103" spans="1:18" ht="32.1" customHeight="1" x14ac:dyDescent="0.2">
      <c r="A103" s="7" t="s">
        <v>313</v>
      </c>
      <c r="B103" s="7" t="s">
        <v>21</v>
      </c>
      <c r="C103" s="7" t="s">
        <v>22</v>
      </c>
      <c r="D103" s="7" t="s">
        <v>314</v>
      </c>
      <c r="E103" s="7"/>
      <c r="F103" s="7"/>
      <c r="G103" s="7"/>
      <c r="H103" s="7"/>
      <c r="I103" s="7"/>
      <c r="J103" s="7" t="s">
        <v>27</v>
      </c>
      <c r="K103" s="7"/>
      <c r="L103" s="7"/>
      <c r="M103" s="7"/>
      <c r="N103" s="7"/>
      <c r="O103" s="8"/>
      <c r="P103" s="9"/>
      <c r="Q103" s="10"/>
      <c r="R103" s="9"/>
    </row>
    <row r="104" spans="1:18" ht="22.7" customHeight="1" x14ac:dyDescent="0.2">
      <c r="A104" s="7" t="s">
        <v>315</v>
      </c>
      <c r="B104" s="7" t="s">
        <v>21</v>
      </c>
      <c r="C104" s="7" t="s">
        <v>22</v>
      </c>
      <c r="D104" s="7" t="s">
        <v>316</v>
      </c>
      <c r="E104" s="7"/>
      <c r="F104" s="7"/>
      <c r="G104" s="7"/>
      <c r="H104" s="7"/>
      <c r="I104" s="7"/>
      <c r="J104" s="7" t="s">
        <v>27</v>
      </c>
      <c r="K104" s="7"/>
      <c r="L104" s="7"/>
      <c r="M104" s="7"/>
      <c r="N104" s="7"/>
      <c r="O104" s="8"/>
      <c r="P104" s="9" t="s">
        <v>317</v>
      </c>
      <c r="Q104" s="10"/>
      <c r="R104" s="9"/>
    </row>
    <row r="105" spans="1:18" ht="32.25" customHeight="1" x14ac:dyDescent="0.2">
      <c r="A105" s="7" t="s">
        <v>318</v>
      </c>
      <c r="B105" s="7" t="s">
        <v>21</v>
      </c>
      <c r="C105" s="7" t="s">
        <v>319</v>
      </c>
      <c r="D105" s="7" t="s">
        <v>320</v>
      </c>
      <c r="E105" s="7"/>
      <c r="F105" s="7"/>
      <c r="G105" s="7"/>
      <c r="H105" s="7"/>
      <c r="I105" s="7"/>
      <c r="J105" s="7"/>
      <c r="K105" s="7"/>
      <c r="L105" s="7"/>
      <c r="M105" s="7"/>
      <c r="N105" s="7"/>
      <c r="O105" s="8"/>
      <c r="P105" s="9"/>
      <c r="Q105" s="24"/>
      <c r="R105" s="9"/>
    </row>
    <row r="106" spans="1:18" ht="26.65" customHeight="1" x14ac:dyDescent="0.2">
      <c r="A106" s="7" t="s">
        <v>321</v>
      </c>
      <c r="B106" s="7" t="s">
        <v>21</v>
      </c>
      <c r="C106" s="7" t="s">
        <v>322</v>
      </c>
      <c r="D106" s="7" t="s">
        <v>323</v>
      </c>
      <c r="E106" s="7"/>
      <c r="F106" s="7"/>
      <c r="G106" s="7"/>
      <c r="H106" s="7"/>
      <c r="I106" s="7"/>
      <c r="J106" s="7"/>
      <c r="K106" s="7" t="s">
        <v>27</v>
      </c>
      <c r="L106" s="7"/>
      <c r="M106" s="7" t="s">
        <v>27</v>
      </c>
      <c r="N106" s="7"/>
      <c r="O106" s="8"/>
      <c r="P106" s="25"/>
      <c r="Q106" s="10"/>
      <c r="R106" s="9"/>
    </row>
    <row r="107" spans="1:18" ht="8.25" customHeight="1" x14ac:dyDescent="0.2">
      <c r="A107" s="7"/>
      <c r="B107" s="7"/>
      <c r="C107" s="7"/>
      <c r="D107" s="7"/>
      <c r="E107" s="7"/>
      <c r="F107" s="7"/>
      <c r="G107" s="7"/>
      <c r="H107" s="7"/>
      <c r="I107" s="7"/>
      <c r="J107" s="7"/>
      <c r="K107" s="7"/>
      <c r="L107" s="7"/>
      <c r="M107" s="7"/>
      <c r="N107" s="7"/>
      <c r="O107" s="8"/>
      <c r="P107" s="9"/>
      <c r="Q107" s="10"/>
      <c r="R107" s="9"/>
    </row>
    <row r="108" spans="1:18" ht="16.350000000000001" customHeight="1" x14ac:dyDescent="0.2">
      <c r="A108" s="6" t="s">
        <v>324</v>
      </c>
      <c r="B108" s="7"/>
      <c r="C108" s="6"/>
      <c r="D108" s="6"/>
      <c r="E108" s="6"/>
      <c r="F108" s="6"/>
      <c r="G108" s="6"/>
      <c r="H108" s="6"/>
      <c r="I108" s="6"/>
      <c r="J108" s="7"/>
      <c r="K108" s="7"/>
      <c r="L108" s="7"/>
      <c r="M108" s="7"/>
      <c r="N108" s="7"/>
      <c r="O108" s="8"/>
      <c r="P108" s="9"/>
      <c r="Q108" s="10"/>
      <c r="R108" s="9"/>
    </row>
    <row r="109" spans="1:18" ht="42.2" customHeight="1" x14ac:dyDescent="0.2">
      <c r="A109" s="7" t="s">
        <v>325</v>
      </c>
      <c r="B109" s="7" t="s">
        <v>21</v>
      </c>
      <c r="C109" s="7" t="s">
        <v>22</v>
      </c>
      <c r="D109" s="7" t="s">
        <v>326</v>
      </c>
      <c r="E109" s="7"/>
      <c r="F109" s="7"/>
      <c r="G109" s="7"/>
      <c r="H109" s="7"/>
      <c r="I109" s="7"/>
      <c r="J109" s="7"/>
      <c r="K109" s="7" t="s">
        <v>27</v>
      </c>
      <c r="L109" s="7" t="s">
        <v>27</v>
      </c>
      <c r="M109" s="7" t="s">
        <v>27</v>
      </c>
      <c r="N109" s="7" t="s">
        <v>27</v>
      </c>
      <c r="O109" s="8"/>
      <c r="P109" s="9" t="s">
        <v>327</v>
      </c>
      <c r="Q109" s="10"/>
      <c r="R109" s="9"/>
    </row>
    <row r="110" spans="1:18" ht="27" customHeight="1" x14ac:dyDescent="0.2">
      <c r="A110" s="7" t="s">
        <v>328</v>
      </c>
      <c r="B110" s="7" t="s">
        <v>46</v>
      </c>
      <c r="C110" s="7" t="s">
        <v>64</v>
      </c>
      <c r="D110" s="7" t="s">
        <v>329</v>
      </c>
      <c r="E110" s="7"/>
      <c r="F110" s="7"/>
      <c r="G110" s="7"/>
      <c r="H110" s="7"/>
      <c r="I110" s="7"/>
      <c r="J110" s="7"/>
      <c r="K110" s="7"/>
      <c r="L110" s="7"/>
      <c r="M110" s="7" t="s">
        <v>27</v>
      </c>
      <c r="N110" s="7"/>
      <c r="O110" s="8"/>
      <c r="P110" s="9"/>
      <c r="Q110" s="10"/>
      <c r="R110" s="9"/>
    </row>
    <row r="111" spans="1:18" ht="42.75" customHeight="1" x14ac:dyDescent="0.2">
      <c r="A111" s="7" t="s">
        <v>330</v>
      </c>
      <c r="B111" s="7" t="s">
        <v>46</v>
      </c>
      <c r="C111" s="7" t="s">
        <v>64</v>
      </c>
      <c r="D111" s="7" t="s">
        <v>331</v>
      </c>
      <c r="E111" s="7"/>
      <c r="F111" s="7"/>
      <c r="G111" s="7"/>
      <c r="H111" s="7"/>
      <c r="I111" s="7"/>
      <c r="J111" s="7"/>
      <c r="K111" s="7"/>
      <c r="L111" s="7"/>
      <c r="M111" s="7"/>
      <c r="N111" s="7" t="s">
        <v>27</v>
      </c>
      <c r="O111" s="8"/>
      <c r="P111" s="21" t="s">
        <v>332</v>
      </c>
      <c r="Q111" s="10"/>
      <c r="R111" s="9"/>
    </row>
    <row r="112" spans="1:18" ht="33" customHeight="1" x14ac:dyDescent="0.2">
      <c r="A112" s="7" t="s">
        <v>333</v>
      </c>
      <c r="B112" s="7" t="s">
        <v>21</v>
      </c>
      <c r="C112" s="7" t="s">
        <v>334</v>
      </c>
      <c r="D112" s="7" t="s">
        <v>335</v>
      </c>
      <c r="E112" s="7"/>
      <c r="F112" s="7"/>
      <c r="G112" s="7"/>
      <c r="H112" s="7"/>
      <c r="I112" s="7"/>
      <c r="J112" s="7"/>
      <c r="K112" s="7"/>
      <c r="L112" s="7" t="s">
        <v>27</v>
      </c>
      <c r="M112" s="7"/>
      <c r="N112" s="7"/>
      <c r="O112" s="8"/>
      <c r="P112" s="9" t="s">
        <v>336</v>
      </c>
      <c r="Q112" s="10"/>
      <c r="R112" s="9"/>
    </row>
    <row r="113" spans="1:18" ht="39.6" customHeight="1" x14ac:dyDescent="0.2">
      <c r="A113" s="7" t="s">
        <v>337</v>
      </c>
      <c r="B113" s="7" t="s">
        <v>21</v>
      </c>
      <c r="C113" s="7" t="s">
        <v>64</v>
      </c>
      <c r="D113" s="7" t="s">
        <v>338</v>
      </c>
      <c r="E113" s="7"/>
      <c r="F113" s="7"/>
      <c r="G113" s="7"/>
      <c r="H113" s="7"/>
      <c r="I113" s="7"/>
      <c r="J113" s="7"/>
      <c r="K113" s="7" t="s">
        <v>27</v>
      </c>
      <c r="L113" s="7"/>
      <c r="M113" s="7"/>
      <c r="N113" s="7"/>
      <c r="O113" s="8"/>
      <c r="P113" s="9" t="s">
        <v>339</v>
      </c>
      <c r="Q113" s="10"/>
      <c r="R113" s="9"/>
    </row>
    <row r="114" spans="1:18" ht="31.15" customHeight="1" x14ac:dyDescent="0.2">
      <c r="A114" s="7" t="s">
        <v>340</v>
      </c>
      <c r="B114" s="7" t="s">
        <v>21</v>
      </c>
      <c r="C114" s="7" t="s">
        <v>51</v>
      </c>
      <c r="D114" s="7" t="s">
        <v>341</v>
      </c>
      <c r="E114" s="7"/>
      <c r="F114" s="7"/>
      <c r="G114" s="7"/>
      <c r="H114" s="7"/>
      <c r="I114" s="7"/>
      <c r="J114" s="7"/>
      <c r="K114" s="7" t="s">
        <v>27</v>
      </c>
      <c r="L114" s="7"/>
      <c r="M114" s="7"/>
      <c r="N114" s="7"/>
      <c r="O114" s="8"/>
      <c r="P114" s="9" t="s">
        <v>339</v>
      </c>
      <c r="Q114" s="10"/>
      <c r="R114" s="9"/>
    </row>
    <row r="115" spans="1:18" ht="11.85" customHeight="1" x14ac:dyDescent="0.2">
      <c r="A115" s="7"/>
      <c r="B115" s="7"/>
      <c r="C115" s="7"/>
      <c r="D115" s="7"/>
      <c r="E115" s="7"/>
      <c r="F115" s="7"/>
      <c r="G115" s="7"/>
      <c r="H115" s="7"/>
      <c r="I115" s="7"/>
      <c r="J115" s="7"/>
      <c r="K115" s="7"/>
      <c r="L115" s="7"/>
      <c r="M115" s="7"/>
      <c r="N115" s="7"/>
      <c r="O115" s="8"/>
      <c r="P115" s="9"/>
      <c r="Q115" s="10"/>
      <c r="R115" s="9"/>
    </row>
    <row r="116" spans="1:18" ht="20.85" customHeight="1" x14ac:dyDescent="0.2">
      <c r="A116" s="6" t="s">
        <v>342</v>
      </c>
      <c r="B116" s="7"/>
      <c r="C116" s="6"/>
      <c r="D116" s="6"/>
      <c r="E116" s="6"/>
      <c r="F116" s="6"/>
      <c r="G116" s="6"/>
      <c r="H116" s="6"/>
      <c r="I116" s="6"/>
      <c r="J116" s="7"/>
      <c r="K116" s="7"/>
      <c r="L116" s="7"/>
      <c r="M116" s="7"/>
      <c r="N116" s="7"/>
      <c r="O116" s="8"/>
      <c r="P116" s="9"/>
      <c r="Q116" s="10"/>
      <c r="R116" s="9"/>
    </row>
    <row r="117" spans="1:18" ht="22.15" customHeight="1" x14ac:dyDescent="0.2">
      <c r="A117" s="7" t="s">
        <v>343</v>
      </c>
      <c r="B117" s="7" t="s">
        <v>21</v>
      </c>
      <c r="C117" s="7" t="s">
        <v>344</v>
      </c>
      <c r="D117" s="7"/>
      <c r="E117" s="7"/>
      <c r="F117" s="7"/>
      <c r="G117" s="7"/>
      <c r="H117" s="7"/>
      <c r="I117" s="7"/>
      <c r="J117" s="7" t="s">
        <v>27</v>
      </c>
      <c r="K117" s="7"/>
      <c r="L117" s="7"/>
      <c r="M117" s="7"/>
      <c r="N117" s="7"/>
      <c r="O117" s="8"/>
      <c r="P117" s="9" t="s">
        <v>345</v>
      </c>
      <c r="Q117" s="10"/>
      <c r="R117" s="9"/>
    </row>
    <row r="118" spans="1:18" ht="22.15" customHeight="1" x14ac:dyDescent="0.2">
      <c r="A118" s="7" t="s">
        <v>346</v>
      </c>
      <c r="B118" s="7" t="s">
        <v>21</v>
      </c>
      <c r="C118" s="7" t="s">
        <v>344</v>
      </c>
      <c r="D118" s="7"/>
      <c r="E118" s="7"/>
      <c r="F118" s="7"/>
      <c r="G118" s="7"/>
      <c r="H118" s="7"/>
      <c r="I118" s="7"/>
      <c r="J118" s="7" t="s">
        <v>27</v>
      </c>
      <c r="K118" s="7"/>
      <c r="L118" s="7"/>
      <c r="M118" s="7"/>
      <c r="N118" s="7"/>
      <c r="O118" s="8"/>
      <c r="P118" s="9"/>
      <c r="Q118" s="10"/>
      <c r="R118" s="9"/>
    </row>
    <row r="119" spans="1:18" ht="24.6" customHeight="1" x14ac:dyDescent="0.2">
      <c r="A119" s="7" t="s">
        <v>347</v>
      </c>
      <c r="B119" s="7" t="s">
        <v>21</v>
      </c>
      <c r="C119" s="7" t="s">
        <v>344</v>
      </c>
      <c r="D119" s="7"/>
      <c r="E119" s="7"/>
      <c r="F119" s="7"/>
      <c r="G119" s="7"/>
      <c r="H119" s="7"/>
      <c r="I119" s="7"/>
      <c r="J119" s="7" t="s">
        <v>27</v>
      </c>
      <c r="K119" s="7"/>
      <c r="L119" s="7"/>
      <c r="M119" s="7"/>
      <c r="N119" s="7"/>
      <c r="O119" s="8"/>
      <c r="P119" s="9"/>
      <c r="Q119" s="10"/>
      <c r="R119" s="9"/>
    </row>
    <row r="120" spans="1:18" ht="35.1" customHeight="1" x14ac:dyDescent="0.2">
      <c r="A120" s="7" t="s">
        <v>348</v>
      </c>
      <c r="B120" s="7" t="s">
        <v>21</v>
      </c>
      <c r="C120" s="7" t="s">
        <v>344</v>
      </c>
      <c r="D120" s="7"/>
      <c r="E120" s="7"/>
      <c r="F120" s="7"/>
      <c r="G120" s="7"/>
      <c r="H120" s="7"/>
      <c r="I120" s="7"/>
      <c r="J120" s="7"/>
      <c r="K120" s="7"/>
      <c r="L120" s="7"/>
      <c r="M120" s="7"/>
      <c r="N120" s="7" t="s">
        <v>27</v>
      </c>
      <c r="O120" s="8"/>
      <c r="P120" s="9"/>
      <c r="Q120" s="10"/>
      <c r="R120" s="9"/>
    </row>
    <row r="121" spans="1:18" ht="22.7" customHeight="1" x14ac:dyDescent="0.2">
      <c r="A121" s="7" t="s">
        <v>349</v>
      </c>
      <c r="B121" s="7" t="s">
        <v>21</v>
      </c>
      <c r="C121" s="7" t="s">
        <v>344</v>
      </c>
      <c r="D121" s="7"/>
      <c r="E121" s="7"/>
      <c r="F121" s="7"/>
      <c r="G121" s="7"/>
      <c r="H121" s="7"/>
      <c r="I121" s="7"/>
      <c r="J121" s="7" t="s">
        <v>27</v>
      </c>
      <c r="K121" s="7"/>
      <c r="L121" s="7"/>
      <c r="M121" s="7" t="s">
        <v>27</v>
      </c>
      <c r="N121" s="7"/>
      <c r="O121" s="8"/>
      <c r="P121" s="9"/>
      <c r="Q121" s="10"/>
      <c r="R121" s="9"/>
    </row>
  </sheetData>
  <hyperlinks>
    <hyperlink ref="Q3" r:id="rId1" display="References:   Red Bank's proposal &amp; 8/7/19 meeting. https://www.reference.com/home-garden/many-kilowatts-average-home-use-36cd55b68d804d65    https://blueskymodel.org/kilowatt-hour  South Orange reference: The SEA R-GEA Supplier is required to provide an additional 20% renewable energy content above and beyond the level of renewable energy content required by the State of New Jersey’s Renewable Portfolio Standard (“RPS”)”  https://www.southorange.org/660/Renewable-Energy-Aggregation-Program-201" xr:uid="{00000000-0004-0000-0000-000000000000}"/>
    <hyperlink ref="T5" r:id="rId2" display="NJ had provided a nominal incentive of $500 for enactng a small wind ordinance.  However, this item is changed to reflect possibility of erecting a large wind turbine.  Cost, noise, access to grid, neighbor acceptance, etc. need to be addressed. How about the height and presumed higher winds in Hartshorne?  At Brookdale?  http://www.level.org.nz/energy/renewable-electricity-generation/wind-turbine-systems/" xr:uid="{00000000-0004-0000-0000-000001000000}"/>
    <hyperlink ref="P24" r:id="rId3" display="Assumptions: Middletown residence and businesses considered together with single pickup service, regardless of separate contracts for refuse pickup. Middletown residential refuse pickup is twice per week, and once every two weeks for recyclables; same is assumed for businesses.  Thus the average pickup per entity is assumed at 2.5 times per week.   It is assumed that 345 miles are traversed (see data in right cell) for each pickup cycle, or ~863 miles per week. Commercial building average size is ~16K SQFT as per eia.gov (article “Average size of new commercial buildings in United States continues to grow”).  Row above indicates pro-rated 22.6 million SQFT in Middletown.  Thus, estimate of  ~1400 commercial buildings in Middletown.  Row above indicates 23962 households; however, for this estimate, this is reduced by 10% as some will be multi-family handled by centralized garbage, e.g. dumpsters. Thus, combined = ~23,000 buildings.  Garbage trucks may be able to load trash for from 500 to 1000 homes based on several internet references.   https://www.scdhec.gov/environment/land-and-waste-landfills/how-landfills-work gives 800.  An assumption is that each refuse trucks is driven to/from the Monmouth County reclamation center, 16 miles to Middletown town hall as an “average” starting location given by eyeball Middletown town hall is roughly centered in Middletown, or 32 miles round trip.  Solterra Recycling is apparently the current contractor for Middletown residential as of 2020. The location of where their refuse trucks are stored was not readily identified.  For the purposes of this estimate, it is assumed each refuse truck is driven the same 16 miles roundtrip from a storage location (currently unknown) to Middletown before starting and after ending the refuse pickup.  A refuse truck gets approx 3 mpg per https://qz.com/749622/the-economics-of-electric-garbage-trucks-are-awesome/ .  Putting all this together: ~23,000 buildings / ~800 per truck = ~30 truck loads per cycle X 2.5 cycles = ~ 75 truck loads per week.   With assumption of 1 trip to/fro" xr:uid="{00000000-0004-0000-0000-000002000000}"/>
    <hyperlink ref="R24" r:id="rId4" xr:uid="{00000000-0004-0000-0000-000003000000}"/>
    <hyperlink ref="P52" r:id="rId5" xr:uid="{00000000-0004-0000-0000-000004000000}"/>
    <hyperlink ref="O53" r:id="rId6" xr:uid="{00000000-0004-0000-0000-000005000000}"/>
    <hyperlink ref="P59" r:id="rId7" xr:uid="{00000000-0004-0000-0000-000006000000}"/>
    <hyperlink ref="P67" r:id="rId8" xr:uid="{00000000-0004-0000-0000-000007000000}"/>
    <hyperlink ref="P71" r:id="rId9" xr:uid="{00000000-0004-0000-0000-000008000000}"/>
    <hyperlink ref="P93" r:id="rId10" xr:uid="{00000000-0004-0000-0000-000009000000}"/>
    <hyperlink ref="P98" r:id="rId11" xr:uid="{00000000-0004-0000-0000-00000A000000}"/>
    <hyperlink ref="P111" r:id="rId12" xr:uid="{00000000-0004-0000-0000-00000B000000}"/>
  </hyperlinks>
  <pageMargins left="0.390277777777778" right="0.390277777777778" top="0.655555555555556" bottom="0.655555555555556" header="0.390277777777778" footer="0.390277777777778"/>
  <pageSetup orientation="landscape" useFirstPageNumber="1"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73"/>
  <sheetViews>
    <sheetView tabSelected="1" zoomScale="125" zoomScaleNormal="125" workbookViewId="0">
      <selection activeCell="O61" sqref="O61"/>
    </sheetView>
  </sheetViews>
  <sheetFormatPr defaultColWidth="11.7109375" defaultRowHeight="12.75" x14ac:dyDescent="0.2"/>
  <cols>
    <col min="1" max="1" width="18.140625" style="26" customWidth="1"/>
    <col min="2" max="2" width="23.7109375" style="27" customWidth="1"/>
    <col min="3" max="3" width="8.42578125" style="27" customWidth="1"/>
    <col min="4" max="4" width="6.5703125" style="27" customWidth="1"/>
    <col min="5" max="5" width="6.85546875" style="27" customWidth="1"/>
    <col min="6" max="6" width="7.28515625" style="27" customWidth="1"/>
    <col min="7" max="7" width="7.85546875" style="27" customWidth="1"/>
    <col min="8" max="8" width="8" style="27" customWidth="1"/>
    <col min="9" max="9" width="8.28515625" style="28" customWidth="1"/>
    <col min="10" max="10" width="8.42578125" style="27" customWidth="1"/>
    <col min="11" max="11" width="6.85546875" style="27" customWidth="1"/>
    <col min="12" max="12" width="7.28515625" style="27" customWidth="1"/>
    <col min="13" max="13" width="9.5703125" style="27" customWidth="1"/>
    <col min="14" max="14" width="8" style="27" customWidth="1"/>
    <col min="15" max="15" width="7.42578125" style="27" customWidth="1"/>
    <col min="16" max="16" width="8.140625" style="27" customWidth="1"/>
    <col min="17" max="17" width="6.5703125" style="27" customWidth="1"/>
    <col min="18" max="257" width="11.5703125" style="27" customWidth="1"/>
  </cols>
  <sheetData>
    <row r="1" spans="1:17" ht="54.2" customHeight="1" x14ac:dyDescent="0.2">
      <c r="A1" s="26" t="s">
        <v>350</v>
      </c>
      <c r="B1" s="27" t="s">
        <v>351</v>
      </c>
      <c r="C1" s="27" t="s">
        <v>352</v>
      </c>
      <c r="D1" s="27" t="s">
        <v>353</v>
      </c>
      <c r="E1" s="27" t="s">
        <v>354</v>
      </c>
      <c r="F1" s="27" t="s">
        <v>355</v>
      </c>
      <c r="G1" s="29" t="s">
        <v>356</v>
      </c>
      <c r="H1" s="27" t="s">
        <v>357</v>
      </c>
      <c r="I1" s="27" t="s">
        <v>358</v>
      </c>
      <c r="J1" s="27">
        <v>2021</v>
      </c>
      <c r="K1" s="27">
        <v>2025</v>
      </c>
      <c r="L1" s="27">
        <v>2030</v>
      </c>
      <c r="M1" s="27">
        <v>2035</v>
      </c>
      <c r="N1" s="27">
        <v>2040</v>
      </c>
      <c r="O1" s="27">
        <v>2045</v>
      </c>
      <c r="P1" s="27">
        <v>2050</v>
      </c>
    </row>
    <row r="2" spans="1:17" ht="35.1" customHeight="1" x14ac:dyDescent="0.2">
      <c r="B2" s="30" t="s">
        <v>359</v>
      </c>
      <c r="G2" s="29"/>
      <c r="I2" s="27"/>
    </row>
    <row r="3" spans="1:17" ht="28.7" customHeight="1" x14ac:dyDescent="0.2">
      <c r="A3" s="31" t="s">
        <v>360</v>
      </c>
      <c r="B3" s="32" t="s">
        <v>361</v>
      </c>
      <c r="C3" s="27">
        <v>2400</v>
      </c>
      <c r="E3" s="33"/>
      <c r="G3" s="33"/>
      <c r="I3" s="27" t="s">
        <v>362</v>
      </c>
      <c r="J3" s="34" t="s">
        <v>363</v>
      </c>
    </row>
    <row r="4" spans="1:17" ht="28.7" customHeight="1" x14ac:dyDescent="0.2">
      <c r="A4" s="27" t="s">
        <v>364</v>
      </c>
      <c r="B4" s="32" t="s">
        <v>365</v>
      </c>
      <c r="C4" s="27">
        <v>3000</v>
      </c>
      <c r="D4" s="27">
        <v>2021</v>
      </c>
      <c r="E4" s="33"/>
      <c r="F4" s="27">
        <v>2025</v>
      </c>
      <c r="G4" s="33"/>
      <c r="I4" s="27" t="s">
        <v>362</v>
      </c>
      <c r="J4" s="34" t="s">
        <v>366</v>
      </c>
      <c r="L4" s="32"/>
      <c r="N4" s="32"/>
      <c r="P4" s="32"/>
    </row>
    <row r="5" spans="1:17" ht="33.200000000000003" customHeight="1" x14ac:dyDescent="0.2">
      <c r="A5" s="26" t="s">
        <v>367</v>
      </c>
      <c r="B5" s="32" t="s">
        <v>368</v>
      </c>
      <c r="C5" s="27">
        <f>SUM(C44:C47)</f>
        <v>3115</v>
      </c>
      <c r="D5" s="1" t="s">
        <v>369</v>
      </c>
      <c r="E5" s="1" t="s">
        <v>369</v>
      </c>
      <c r="F5" s="1" t="s">
        <v>369</v>
      </c>
      <c r="G5" s="1" t="s">
        <v>369</v>
      </c>
      <c r="H5" s="1" t="s">
        <v>369</v>
      </c>
      <c r="I5" s="24"/>
      <c r="J5" s="35">
        <f t="shared" ref="J5:P5" si="0">SUM(J44:J47)</f>
        <v>1100</v>
      </c>
      <c r="K5" s="35">
        <f t="shared" si="0"/>
        <v>1900</v>
      </c>
      <c r="L5" s="35">
        <f t="shared" si="0"/>
        <v>3115</v>
      </c>
      <c r="M5" s="35">
        <f t="shared" si="0"/>
        <v>3688.75</v>
      </c>
      <c r="N5" s="35">
        <f t="shared" si="0"/>
        <v>4262.5</v>
      </c>
      <c r="O5" s="35">
        <f t="shared" si="0"/>
        <v>4836.25</v>
      </c>
      <c r="P5" s="35">
        <f t="shared" si="0"/>
        <v>5410</v>
      </c>
    </row>
    <row r="6" spans="1:17" ht="37.35" customHeight="1" x14ac:dyDescent="0.2">
      <c r="A6" s="26" t="s">
        <v>370</v>
      </c>
      <c r="B6" s="32" t="s">
        <v>371</v>
      </c>
      <c r="C6" s="34">
        <f>SUM(C40:C42)</f>
        <v>5000</v>
      </c>
      <c r="D6" s="1" t="s">
        <v>369</v>
      </c>
      <c r="E6" s="1" t="s">
        <v>369</v>
      </c>
      <c r="F6" s="1" t="s">
        <v>369</v>
      </c>
      <c r="G6" s="1" t="s">
        <v>369</v>
      </c>
      <c r="H6" s="1" t="s">
        <v>369</v>
      </c>
      <c r="I6" s="36"/>
      <c r="J6" s="36"/>
      <c r="K6" s="34">
        <f t="shared" ref="K6:P6" si="1">SUM(K40:K42)</f>
        <v>795</v>
      </c>
      <c r="L6" s="34">
        <f t="shared" si="1"/>
        <v>5000</v>
      </c>
      <c r="M6" s="34">
        <f t="shared" si="1"/>
        <v>6350</v>
      </c>
      <c r="N6" s="34">
        <f t="shared" si="1"/>
        <v>7700</v>
      </c>
      <c r="O6" s="34">
        <f t="shared" si="1"/>
        <v>9050</v>
      </c>
      <c r="P6" s="34">
        <f t="shared" si="1"/>
        <v>10400</v>
      </c>
    </row>
    <row r="7" spans="1:17" ht="38.450000000000003" customHeight="1" x14ac:dyDescent="0.2">
      <c r="A7" s="26" t="s">
        <v>372</v>
      </c>
      <c r="B7" s="32" t="s">
        <v>373</v>
      </c>
      <c r="C7" s="34">
        <f>C36+C37+C38</f>
        <v>7010</v>
      </c>
      <c r="D7" s="1" t="s">
        <v>369</v>
      </c>
      <c r="E7" s="1" t="s">
        <v>369</v>
      </c>
      <c r="F7" s="1" t="s">
        <v>369</v>
      </c>
      <c r="G7" s="1" t="s">
        <v>369</v>
      </c>
      <c r="H7" s="1" t="s">
        <v>369</v>
      </c>
      <c r="I7" s="36"/>
      <c r="J7" s="36"/>
      <c r="K7" s="37">
        <f t="shared" ref="K7:P7" si="2">K36+K37+K38</f>
        <v>3905</v>
      </c>
      <c r="L7" s="37">
        <f t="shared" si="2"/>
        <v>7010</v>
      </c>
      <c r="M7" s="37">
        <f t="shared" si="2"/>
        <v>10115</v>
      </c>
      <c r="N7" s="37">
        <f t="shared" si="2"/>
        <v>13220</v>
      </c>
      <c r="O7" s="37">
        <f t="shared" si="2"/>
        <v>16325</v>
      </c>
      <c r="P7" s="37">
        <f t="shared" si="2"/>
        <v>19430</v>
      </c>
    </row>
    <row r="8" spans="1:17" ht="57.2" customHeight="1" x14ac:dyDescent="0.2">
      <c r="A8" s="26" t="s">
        <v>374</v>
      </c>
      <c r="B8" s="32" t="s">
        <v>375</v>
      </c>
      <c r="C8" s="27">
        <f>C31+C32+C33+C34</f>
        <v>11220</v>
      </c>
      <c r="D8" s="1" t="s">
        <v>369</v>
      </c>
      <c r="E8" s="1" t="s">
        <v>369</v>
      </c>
      <c r="F8" s="1" t="s">
        <v>369</v>
      </c>
      <c r="G8" s="1" t="s">
        <v>369</v>
      </c>
      <c r="H8" s="1" t="s">
        <v>369</v>
      </c>
      <c r="I8" s="24"/>
      <c r="J8" s="24"/>
      <c r="K8" s="27">
        <f t="shared" ref="K8:P8" si="3">K32+K33+K34</f>
        <v>3520</v>
      </c>
      <c r="L8" s="27">
        <f t="shared" si="3"/>
        <v>3520</v>
      </c>
      <c r="M8" s="27">
        <f t="shared" si="3"/>
        <v>3520</v>
      </c>
      <c r="N8" s="27">
        <f t="shared" si="3"/>
        <v>3520</v>
      </c>
      <c r="O8" s="27">
        <f t="shared" si="3"/>
        <v>3520</v>
      </c>
      <c r="P8" s="27">
        <f t="shared" si="3"/>
        <v>3520</v>
      </c>
      <c r="Q8" s="34" t="s">
        <v>376</v>
      </c>
    </row>
    <row r="9" spans="1:17" s="27" customFormat="1" ht="39.75" customHeight="1" x14ac:dyDescent="0.2">
      <c r="A9" s="27" t="s">
        <v>377</v>
      </c>
      <c r="B9" s="32" t="s">
        <v>378</v>
      </c>
      <c r="C9" s="27">
        <f>C27+C28+C51</f>
        <v>15500</v>
      </c>
      <c r="D9" s="1" t="s">
        <v>369</v>
      </c>
      <c r="E9" s="1" t="s">
        <v>369</v>
      </c>
      <c r="F9" s="1" t="s">
        <v>369</v>
      </c>
      <c r="G9" s="1" t="s">
        <v>369</v>
      </c>
      <c r="H9" s="1" t="s">
        <v>369</v>
      </c>
      <c r="K9" s="27">
        <f t="shared" ref="K9:P9" si="4">K27+K28+K51</f>
        <v>15500</v>
      </c>
      <c r="L9" s="27">
        <f t="shared" si="4"/>
        <v>15500</v>
      </c>
      <c r="M9" s="27">
        <f t="shared" si="4"/>
        <v>17525</v>
      </c>
      <c r="N9" s="27">
        <f t="shared" si="4"/>
        <v>19550</v>
      </c>
      <c r="O9" s="27">
        <f t="shared" si="4"/>
        <v>21575</v>
      </c>
      <c r="P9" s="27">
        <f t="shared" si="4"/>
        <v>23600</v>
      </c>
    </row>
    <row r="10" spans="1:17" ht="32.25" customHeight="1" x14ac:dyDescent="0.2">
      <c r="A10" s="26" t="s">
        <v>379</v>
      </c>
      <c r="B10" s="32" t="s">
        <v>380</v>
      </c>
      <c r="C10" s="27">
        <f>SUM(C23:C25)</f>
        <v>33000</v>
      </c>
      <c r="D10" s="27">
        <v>2025</v>
      </c>
      <c r="E10" s="33">
        <v>0.25</v>
      </c>
      <c r="F10" s="27">
        <v>2030</v>
      </c>
      <c r="G10" s="33">
        <v>1</v>
      </c>
      <c r="H10" s="27">
        <v>2050</v>
      </c>
      <c r="I10" s="27">
        <f>((C10/E10)-C10)/(H10-F10)</f>
        <v>4950</v>
      </c>
      <c r="L10" s="27">
        <f>C10</f>
        <v>33000</v>
      </c>
      <c r="M10" s="27">
        <f>L10+(M1-L1)*$I$10</f>
        <v>57750</v>
      </c>
      <c r="N10" s="27">
        <f>M10+(N1-M1)*$I$10</f>
        <v>82500</v>
      </c>
      <c r="O10" s="27">
        <f>N10+(O1-N1)*$I$10</f>
        <v>107250</v>
      </c>
      <c r="P10" s="27">
        <f>O10+(P1-O1)*$I$10</f>
        <v>132000</v>
      </c>
    </row>
    <row r="11" spans="1:17" ht="32.25" customHeight="1" x14ac:dyDescent="0.2">
      <c r="A11" s="26" t="s">
        <v>381</v>
      </c>
      <c r="B11" s="32" t="s">
        <v>382</v>
      </c>
      <c r="C11" s="27">
        <f>C48+C49</f>
        <v>53700</v>
      </c>
      <c r="D11" s="1" t="s">
        <v>369</v>
      </c>
      <c r="E11" s="1" t="s">
        <v>369</v>
      </c>
      <c r="F11" s="1" t="s">
        <v>369</v>
      </c>
      <c r="G11" s="1" t="s">
        <v>369</v>
      </c>
      <c r="H11" s="1" t="s">
        <v>369</v>
      </c>
      <c r="I11" s="24"/>
      <c r="J11" s="34">
        <f t="shared" ref="J11:P11" si="5">J48+J49</f>
        <v>6000</v>
      </c>
      <c r="K11" s="34">
        <f t="shared" si="5"/>
        <v>23000</v>
      </c>
      <c r="L11" s="34">
        <f t="shared" si="5"/>
        <v>53700</v>
      </c>
      <c r="M11" s="34">
        <f t="shared" si="5"/>
        <v>67125</v>
      </c>
      <c r="N11" s="34">
        <f t="shared" si="5"/>
        <v>80550</v>
      </c>
      <c r="O11" s="34">
        <f t="shared" si="5"/>
        <v>93975</v>
      </c>
      <c r="P11" s="34">
        <f t="shared" si="5"/>
        <v>107400</v>
      </c>
    </row>
    <row r="12" spans="1:17" ht="32.25" customHeight="1" x14ac:dyDescent="0.2">
      <c r="A12" s="26" t="s">
        <v>383</v>
      </c>
      <c r="B12" s="32" t="s">
        <v>384</v>
      </c>
      <c r="C12" s="27">
        <v>55000</v>
      </c>
      <c r="D12" s="27">
        <v>2025</v>
      </c>
      <c r="E12" s="33">
        <v>0.25</v>
      </c>
      <c r="F12" s="27">
        <v>2030</v>
      </c>
      <c r="G12" s="33">
        <v>1</v>
      </c>
      <c r="H12" s="27">
        <v>2050</v>
      </c>
      <c r="I12" s="27">
        <f>((C12/E12)-C12)/(H12-F12)</f>
        <v>8250</v>
      </c>
      <c r="K12" s="27">
        <f>C12/(L1-K1)</f>
        <v>11000</v>
      </c>
      <c r="L12" s="27">
        <f>C12</f>
        <v>55000</v>
      </c>
      <c r="M12" s="27">
        <f>L12+(M1-L1)*$I$12</f>
        <v>96250</v>
      </c>
      <c r="N12" s="27">
        <f>M12+(N1-M1)*$I$12</f>
        <v>137500</v>
      </c>
      <c r="O12" s="27">
        <f>N12+(O1-N1)*$I$12</f>
        <v>178750</v>
      </c>
      <c r="P12" s="27">
        <f>O12+(P1-O1)*$I$12</f>
        <v>220000</v>
      </c>
    </row>
    <row r="13" spans="1:17" ht="36.950000000000003" customHeight="1" x14ac:dyDescent="0.2">
      <c r="A13" s="26" t="s">
        <v>385</v>
      </c>
      <c r="B13" s="38" t="s">
        <v>386</v>
      </c>
      <c r="C13" s="27">
        <f>C20+C21</f>
        <v>93200</v>
      </c>
      <c r="D13" s="27">
        <v>2021</v>
      </c>
      <c r="E13" s="33">
        <v>1</v>
      </c>
      <c r="F13" s="27">
        <v>2030</v>
      </c>
      <c r="G13" s="33">
        <v>1</v>
      </c>
      <c r="H13" s="27">
        <v>2050</v>
      </c>
      <c r="I13" s="35">
        <f>0.0272*C13</f>
        <v>2535.04</v>
      </c>
      <c r="J13" s="35">
        <f t="shared" ref="J13:P13" si="6">$C$13</f>
        <v>93200</v>
      </c>
      <c r="K13" s="35">
        <f t="shared" si="6"/>
        <v>93200</v>
      </c>
      <c r="L13" s="35">
        <f t="shared" si="6"/>
        <v>93200</v>
      </c>
      <c r="M13" s="35">
        <f t="shared" si="6"/>
        <v>93200</v>
      </c>
      <c r="N13" s="35">
        <f t="shared" si="6"/>
        <v>93200</v>
      </c>
      <c r="O13" s="35">
        <f t="shared" si="6"/>
        <v>93200</v>
      </c>
      <c r="P13" s="35">
        <f t="shared" si="6"/>
        <v>93200</v>
      </c>
    </row>
    <row r="14" spans="1:17" ht="14.85" customHeight="1" x14ac:dyDescent="0.2">
      <c r="B14" s="32"/>
      <c r="E14" s="33"/>
      <c r="G14" s="33"/>
      <c r="I14" s="27" t="s">
        <v>387</v>
      </c>
      <c r="J14" s="27">
        <f t="shared" ref="J14:P14" si="7">SUM(J3:J13)</f>
        <v>100300</v>
      </c>
      <c r="K14" s="27">
        <f t="shared" si="7"/>
        <v>152820</v>
      </c>
      <c r="L14" s="39">
        <f t="shared" si="7"/>
        <v>269045</v>
      </c>
      <c r="M14" s="35">
        <f t="shared" si="7"/>
        <v>355523.75</v>
      </c>
      <c r="N14" s="27">
        <f t="shared" si="7"/>
        <v>442002.5</v>
      </c>
      <c r="O14" s="27">
        <f t="shared" si="7"/>
        <v>528481.25</v>
      </c>
      <c r="P14" s="27">
        <f t="shared" si="7"/>
        <v>614960</v>
      </c>
    </row>
    <row r="15" spans="1:17" s="27" customFormat="1" ht="42.95" customHeight="1" x14ac:dyDescent="0.2">
      <c r="B15" s="27" t="s">
        <v>388</v>
      </c>
      <c r="E15" s="33"/>
      <c r="G15" s="33"/>
      <c r="J15" s="28">
        <v>0.01</v>
      </c>
      <c r="K15" s="28">
        <v>0.01</v>
      </c>
      <c r="L15" s="28">
        <v>0.01</v>
      </c>
      <c r="M15" s="28">
        <v>0.01</v>
      </c>
      <c r="N15" s="28">
        <v>0.01</v>
      </c>
      <c r="O15" s="28">
        <v>0.01</v>
      </c>
      <c r="P15" s="28">
        <v>0.01</v>
      </c>
    </row>
    <row r="16" spans="1:17" x14ac:dyDescent="0.2">
      <c r="I16" s="27" t="s">
        <v>387</v>
      </c>
      <c r="J16" s="35">
        <f t="shared" ref="J16:P16" si="8">J14*(1-J15)</f>
        <v>99297</v>
      </c>
      <c r="K16" s="35">
        <f t="shared" si="8"/>
        <v>151291.79999999999</v>
      </c>
      <c r="L16" s="35">
        <f t="shared" si="8"/>
        <v>266354.55</v>
      </c>
      <c r="M16" s="35">
        <f t="shared" si="8"/>
        <v>351968.51250000001</v>
      </c>
      <c r="N16" s="35">
        <f t="shared" si="8"/>
        <v>437582.47499999998</v>
      </c>
      <c r="O16" s="35">
        <f t="shared" si="8"/>
        <v>523196.4375</v>
      </c>
      <c r="P16" s="35">
        <f t="shared" si="8"/>
        <v>608810.4</v>
      </c>
    </row>
    <row r="17" spans="2:17" s="27" customFormat="1" ht="48" x14ac:dyDescent="0.2">
      <c r="J17" s="27" t="s">
        <v>389</v>
      </c>
      <c r="K17" s="35">
        <f t="shared" ref="K17:P17" si="9">K16-J16</f>
        <v>51994.799999999988</v>
      </c>
      <c r="L17" s="35">
        <f t="shared" si="9"/>
        <v>115062.75</v>
      </c>
      <c r="M17" s="35">
        <f t="shared" si="9"/>
        <v>85613.962500000023</v>
      </c>
      <c r="N17" s="35">
        <f t="shared" si="9"/>
        <v>85613.962499999965</v>
      </c>
      <c r="O17" s="35">
        <f t="shared" si="9"/>
        <v>85613.962500000023</v>
      </c>
      <c r="P17" s="35">
        <f t="shared" si="9"/>
        <v>85613.962500000023</v>
      </c>
    </row>
    <row r="18" spans="2:17" s="27" customFormat="1" ht="36" x14ac:dyDescent="0.2">
      <c r="B18" s="40" t="s">
        <v>390</v>
      </c>
      <c r="K18" s="35"/>
      <c r="L18" s="35"/>
      <c r="M18" s="35"/>
      <c r="N18" s="35"/>
      <c r="O18" s="35"/>
      <c r="P18" s="35"/>
    </row>
    <row r="19" spans="2:17" s="27" customFormat="1" ht="12" x14ac:dyDescent="0.2">
      <c r="B19" s="32" t="s">
        <v>391</v>
      </c>
      <c r="K19" s="35"/>
      <c r="L19" s="35"/>
      <c r="M19" s="35"/>
      <c r="N19" s="35"/>
      <c r="O19" s="35"/>
      <c r="P19" s="35"/>
    </row>
    <row r="20" spans="2:17" ht="45.75" x14ac:dyDescent="0.2">
      <c r="B20" s="32" t="s">
        <v>392</v>
      </c>
      <c r="C20" s="27">
        <v>81000</v>
      </c>
      <c r="D20" s="27">
        <v>2021</v>
      </c>
      <c r="E20" s="33">
        <v>1</v>
      </c>
      <c r="F20" s="27">
        <v>2030</v>
      </c>
      <c r="G20" s="33">
        <v>1</v>
      </c>
      <c r="H20" s="27">
        <v>2050</v>
      </c>
      <c r="I20" s="35">
        <f>0.0272*C20</f>
        <v>2203.1999999999998</v>
      </c>
      <c r="J20" s="35">
        <f>C20/(L1-K1)</f>
        <v>16200</v>
      </c>
      <c r="K20" s="35">
        <f>((K1-J1+1)*J20)</f>
        <v>81000</v>
      </c>
      <c r="L20" s="35">
        <f t="shared" ref="L20:P21" si="10">K20</f>
        <v>81000</v>
      </c>
      <c r="M20" s="35">
        <f t="shared" si="10"/>
        <v>81000</v>
      </c>
      <c r="N20" s="35">
        <f t="shared" si="10"/>
        <v>81000</v>
      </c>
      <c r="O20" s="35">
        <f t="shared" si="10"/>
        <v>81000</v>
      </c>
      <c r="P20" s="35">
        <f t="shared" si="10"/>
        <v>81000</v>
      </c>
    </row>
    <row r="21" spans="2:17" ht="45.75" x14ac:dyDescent="0.2">
      <c r="B21" s="32" t="s">
        <v>393</v>
      </c>
      <c r="C21" s="27">
        <v>12200</v>
      </c>
      <c r="D21" s="27">
        <v>2021</v>
      </c>
      <c r="E21" s="33">
        <v>1</v>
      </c>
      <c r="F21" s="27">
        <v>2030</v>
      </c>
      <c r="G21" s="33">
        <v>1</v>
      </c>
      <c r="H21" s="27">
        <v>2050</v>
      </c>
      <c r="I21" s="35">
        <f>0.0272*C21</f>
        <v>331.84</v>
      </c>
      <c r="J21" s="35">
        <f>C21/(L1-K1)</f>
        <v>2440</v>
      </c>
      <c r="K21" s="35">
        <f>((K1-J1+1)*J21)</f>
        <v>12200</v>
      </c>
      <c r="L21" s="35">
        <f t="shared" si="10"/>
        <v>12200</v>
      </c>
      <c r="M21" s="35">
        <f t="shared" si="10"/>
        <v>12200</v>
      </c>
      <c r="N21" s="35">
        <f t="shared" si="10"/>
        <v>12200</v>
      </c>
      <c r="O21" s="35">
        <f t="shared" si="10"/>
        <v>12200</v>
      </c>
      <c r="P21" s="35">
        <f t="shared" si="10"/>
        <v>12200</v>
      </c>
    </row>
    <row r="22" spans="2:17" s="27" customFormat="1" ht="12" x14ac:dyDescent="0.2">
      <c r="B22" s="32" t="s">
        <v>394</v>
      </c>
      <c r="K22" s="35"/>
      <c r="L22" s="35"/>
      <c r="M22" s="35"/>
      <c r="N22" s="35"/>
      <c r="O22" s="35"/>
      <c r="P22" s="35"/>
    </row>
    <row r="23" spans="2:17" ht="21.75" x14ac:dyDescent="0.2">
      <c r="B23" s="32" t="s">
        <v>395</v>
      </c>
      <c r="C23" s="27">
        <v>19800</v>
      </c>
      <c r="D23" s="27">
        <v>2025</v>
      </c>
      <c r="E23" s="33">
        <v>0.25</v>
      </c>
      <c r="F23" s="27">
        <v>2030</v>
      </c>
      <c r="G23" s="33">
        <v>1</v>
      </c>
      <c r="H23" s="27">
        <v>2050</v>
      </c>
      <c r="I23" s="27">
        <f>((C23/E23)-C23)/(H23-F23)</f>
        <v>2970</v>
      </c>
      <c r="L23" s="27">
        <f>C23</f>
        <v>19800</v>
      </c>
      <c r="M23" s="27">
        <f>L23+(M1-L1)*$I$10</f>
        <v>44550</v>
      </c>
      <c r="N23" s="27">
        <f>M23+(N1-M1)*$I$23</f>
        <v>59400</v>
      </c>
      <c r="O23" s="27">
        <f>N23+(O1-N1)*$I$23</f>
        <v>74250</v>
      </c>
      <c r="P23" s="27">
        <f>O23+(P1-O1)*$I$23</f>
        <v>89100</v>
      </c>
    </row>
    <row r="24" spans="2:17" ht="21.75" x14ac:dyDescent="0.2">
      <c r="B24" s="32" t="s">
        <v>396</v>
      </c>
      <c r="C24" s="27">
        <v>13000</v>
      </c>
      <c r="D24" s="27">
        <v>2025</v>
      </c>
      <c r="E24" s="33">
        <v>0.25</v>
      </c>
      <c r="F24" s="27">
        <v>2030</v>
      </c>
      <c r="G24" s="33">
        <v>1</v>
      </c>
      <c r="H24" s="27">
        <v>2050</v>
      </c>
      <c r="I24" s="27">
        <f>((C24/E24)-C24)/(H24-F24)</f>
        <v>1950</v>
      </c>
      <c r="L24" s="27">
        <f>C24</f>
        <v>13000</v>
      </c>
      <c r="M24" s="27">
        <f>L24+(M1-L1)*$I$24</f>
        <v>22750</v>
      </c>
      <c r="N24" s="27">
        <f>M24+(N1-M1)*$I$24</f>
        <v>32500</v>
      </c>
      <c r="O24" s="27">
        <f>N24+(O1-N1)*$I$24</f>
        <v>42250</v>
      </c>
      <c r="P24" s="27">
        <f>O24+(P1-O1)*$I$24</f>
        <v>52000</v>
      </c>
    </row>
    <row r="25" spans="2:17" ht="24" x14ac:dyDescent="0.2">
      <c r="B25" s="32" t="s">
        <v>397</v>
      </c>
      <c r="C25" s="27">
        <v>200</v>
      </c>
      <c r="D25" s="27">
        <v>2025</v>
      </c>
      <c r="E25" s="33">
        <v>0.25</v>
      </c>
      <c r="F25" s="27">
        <v>2030</v>
      </c>
      <c r="G25" s="33">
        <v>1</v>
      </c>
      <c r="H25" s="27">
        <v>2050</v>
      </c>
      <c r="I25" s="27">
        <f>((C25/E25)-C25)/(H25-F25)</f>
        <v>30</v>
      </c>
      <c r="L25" s="27">
        <f>C25</f>
        <v>200</v>
      </c>
      <c r="M25" s="27">
        <f>L25+(M1-L1)*$I$25</f>
        <v>350</v>
      </c>
      <c r="N25" s="27">
        <f>M25+(N1-M1)*$I$25</f>
        <v>500</v>
      </c>
      <c r="O25" s="27">
        <f>N25+(O1-N1)*$I$25</f>
        <v>650</v>
      </c>
      <c r="P25" s="27">
        <f>O25+(P1-O1)*$I$25</f>
        <v>800</v>
      </c>
    </row>
    <row r="26" spans="2:17" s="27" customFormat="1" ht="24" x14ac:dyDescent="0.2">
      <c r="B26" s="32" t="s">
        <v>398</v>
      </c>
      <c r="E26" s="33"/>
      <c r="G26" s="33"/>
    </row>
    <row r="27" spans="2:17" s="27" customFormat="1" ht="33.75" x14ac:dyDescent="0.2">
      <c r="B27" s="32" t="s">
        <v>399</v>
      </c>
      <c r="C27" s="27">
        <v>8800</v>
      </c>
      <c r="D27" s="27">
        <v>2021</v>
      </c>
      <c r="E27" s="33">
        <v>0.1</v>
      </c>
      <c r="F27" s="27">
        <v>2025</v>
      </c>
      <c r="G27" s="33"/>
      <c r="K27" s="27">
        <f>C27</f>
        <v>8800</v>
      </c>
      <c r="L27" s="27">
        <f>K27+(L1-K1)*$I$27</f>
        <v>8800</v>
      </c>
      <c r="M27" s="27">
        <f t="shared" ref="M27:P28" si="11">L27</f>
        <v>8800</v>
      </c>
      <c r="N27" s="27">
        <f t="shared" si="11"/>
        <v>8800</v>
      </c>
      <c r="O27" s="27">
        <f t="shared" si="11"/>
        <v>8800</v>
      </c>
      <c r="P27" s="27">
        <f t="shared" si="11"/>
        <v>8800</v>
      </c>
      <c r="Q27" s="34" t="s">
        <v>400</v>
      </c>
    </row>
    <row r="28" spans="2:17" s="27" customFormat="1" ht="21.75" x14ac:dyDescent="0.2">
      <c r="B28" s="32" t="s">
        <v>401</v>
      </c>
      <c r="C28" s="27">
        <v>5800</v>
      </c>
      <c r="D28" s="27">
        <v>2021</v>
      </c>
      <c r="E28" s="33">
        <v>0.1</v>
      </c>
      <c r="F28" s="27">
        <v>2025</v>
      </c>
      <c r="G28" s="33"/>
      <c r="K28" s="27">
        <f>C28</f>
        <v>5800</v>
      </c>
      <c r="L28" s="27">
        <f>K28+(L13-K13)*$I$27</f>
        <v>5800</v>
      </c>
      <c r="M28" s="27">
        <f t="shared" si="11"/>
        <v>5800</v>
      </c>
      <c r="N28" s="27">
        <f t="shared" si="11"/>
        <v>5800</v>
      </c>
      <c r="O28" s="27">
        <f t="shared" si="11"/>
        <v>5800</v>
      </c>
      <c r="P28" s="27">
        <f t="shared" si="11"/>
        <v>5800</v>
      </c>
      <c r="Q28" s="34" t="s">
        <v>400</v>
      </c>
    </row>
    <row r="29" spans="2:17" s="27" customFormat="1" ht="12" x14ac:dyDescent="0.2">
      <c r="B29" s="32"/>
      <c r="E29" s="33"/>
      <c r="G29" s="33"/>
    </row>
    <row r="30" spans="2:17" s="27" customFormat="1" ht="12" x14ac:dyDescent="0.2">
      <c r="B30" s="27" t="s">
        <v>402</v>
      </c>
      <c r="K30" s="35"/>
      <c r="L30" s="35"/>
      <c r="M30" s="35"/>
      <c r="N30" s="35"/>
      <c r="O30" s="35"/>
      <c r="P30" s="35"/>
    </row>
    <row r="31" spans="2:17" ht="21.75" x14ac:dyDescent="0.2">
      <c r="B31" s="32" t="s">
        <v>403</v>
      </c>
      <c r="C31" s="27">
        <v>7700</v>
      </c>
      <c r="D31" s="27">
        <v>2021</v>
      </c>
      <c r="E31" s="33">
        <v>0.1</v>
      </c>
      <c r="F31" s="27">
        <v>2025</v>
      </c>
      <c r="G31" s="33"/>
      <c r="I31" s="27" t="s">
        <v>362</v>
      </c>
      <c r="J31" s="34" t="s">
        <v>404</v>
      </c>
    </row>
    <row r="32" spans="2:17" ht="21.75" x14ac:dyDescent="0.2">
      <c r="B32" s="32" t="s">
        <v>405</v>
      </c>
      <c r="C32" s="27">
        <v>2400</v>
      </c>
      <c r="D32" s="27">
        <v>2021</v>
      </c>
      <c r="E32" s="33">
        <v>1</v>
      </c>
      <c r="F32" s="27">
        <v>2022</v>
      </c>
      <c r="I32" s="27" t="s">
        <v>362</v>
      </c>
      <c r="K32" s="27">
        <f t="shared" ref="K32:P32" si="12">$C$32</f>
        <v>2400</v>
      </c>
      <c r="L32" s="27">
        <f t="shared" si="12"/>
        <v>2400</v>
      </c>
      <c r="M32" s="27">
        <f t="shared" si="12"/>
        <v>2400</v>
      </c>
      <c r="N32" s="27">
        <f t="shared" si="12"/>
        <v>2400</v>
      </c>
      <c r="O32" s="27">
        <f t="shared" si="12"/>
        <v>2400</v>
      </c>
      <c r="P32" s="27">
        <f t="shared" si="12"/>
        <v>2400</v>
      </c>
    </row>
    <row r="33" spans="2:17" s="27" customFormat="1" ht="35.1" customHeight="1" x14ac:dyDescent="0.2">
      <c r="B33" s="32" t="s">
        <v>406</v>
      </c>
      <c r="C33" s="27">
        <v>860</v>
      </c>
      <c r="D33" s="27">
        <v>2021</v>
      </c>
      <c r="E33" s="33">
        <v>1</v>
      </c>
      <c r="F33" s="27">
        <v>2025</v>
      </c>
      <c r="K33" s="27">
        <f t="shared" ref="K33:P33" si="13">$C$33</f>
        <v>860</v>
      </c>
      <c r="L33" s="27">
        <f t="shared" si="13"/>
        <v>860</v>
      </c>
      <c r="M33" s="27">
        <f t="shared" si="13"/>
        <v>860</v>
      </c>
      <c r="N33" s="27">
        <f t="shared" si="13"/>
        <v>860</v>
      </c>
      <c r="O33" s="27">
        <f t="shared" si="13"/>
        <v>860</v>
      </c>
      <c r="P33" s="27">
        <f t="shared" si="13"/>
        <v>860</v>
      </c>
    </row>
    <row r="34" spans="2:17" s="27" customFormat="1" ht="35.1" customHeight="1" x14ac:dyDescent="0.2">
      <c r="B34" s="32" t="s">
        <v>407</v>
      </c>
      <c r="C34" s="27">
        <v>260</v>
      </c>
      <c r="D34" s="27">
        <v>2021</v>
      </c>
      <c r="E34" s="33">
        <v>1</v>
      </c>
      <c r="F34" s="27">
        <v>2025</v>
      </c>
      <c r="K34" s="27">
        <v>260</v>
      </c>
      <c r="L34" s="27">
        <v>260</v>
      </c>
      <c r="M34" s="27">
        <v>260</v>
      </c>
      <c r="N34" s="27">
        <v>260</v>
      </c>
      <c r="O34" s="27">
        <v>260</v>
      </c>
      <c r="P34" s="27">
        <v>260</v>
      </c>
    </row>
    <row r="35" spans="2:17" s="27" customFormat="1" ht="24.4" customHeight="1" x14ac:dyDescent="0.2">
      <c r="B35" s="27" t="s">
        <v>408</v>
      </c>
      <c r="E35" s="33"/>
    </row>
    <row r="36" spans="2:17" ht="24" x14ac:dyDescent="0.2">
      <c r="B36" s="32" t="s">
        <v>409</v>
      </c>
      <c r="C36" s="27">
        <v>3850</v>
      </c>
      <c r="D36" s="27">
        <v>2021</v>
      </c>
      <c r="E36" s="33">
        <v>0.25</v>
      </c>
      <c r="F36" s="27">
        <v>2030</v>
      </c>
      <c r="G36" s="33">
        <v>1</v>
      </c>
      <c r="H36" s="27">
        <v>2050</v>
      </c>
      <c r="I36" s="27">
        <f>((C36/E36)-C36)/(H36-F36)</f>
        <v>577.5</v>
      </c>
      <c r="K36" s="27">
        <f>C36-(I36*(L1-K1))</f>
        <v>962.5</v>
      </c>
      <c r="L36" s="27">
        <f>C36</f>
        <v>3850</v>
      </c>
      <c r="M36" s="27">
        <f>L36+(M1-L1)*$I$36</f>
        <v>6737.5</v>
      </c>
      <c r="N36" s="27">
        <f>M36+(N1-M1)*$I$36</f>
        <v>9625</v>
      </c>
      <c r="O36" s="27">
        <f>N36+(O1-N1)*$I$36</f>
        <v>12512.5</v>
      </c>
      <c r="P36" s="27">
        <f>O36+(P1-O1)*$I$36</f>
        <v>15400</v>
      </c>
    </row>
    <row r="37" spans="2:17" ht="21.75" x14ac:dyDescent="0.2">
      <c r="B37" s="32" t="s">
        <v>410</v>
      </c>
      <c r="C37" s="27">
        <v>2870</v>
      </c>
      <c r="D37" s="27">
        <v>2021</v>
      </c>
      <c r="E37" s="33">
        <v>1</v>
      </c>
      <c r="F37" s="27">
        <v>2025</v>
      </c>
      <c r="G37" s="33">
        <v>1</v>
      </c>
      <c r="H37" s="27">
        <v>2025</v>
      </c>
      <c r="I37" s="27" t="s">
        <v>362</v>
      </c>
      <c r="K37" s="27">
        <f>C37</f>
        <v>2870</v>
      </c>
      <c r="L37" s="27">
        <f>K37</f>
        <v>2870</v>
      </c>
      <c r="M37" s="27">
        <f>L37</f>
        <v>2870</v>
      </c>
      <c r="N37" s="27">
        <f>M37</f>
        <v>2870</v>
      </c>
      <c r="O37" s="27">
        <f>N37</f>
        <v>2870</v>
      </c>
      <c r="P37" s="27">
        <f>O37</f>
        <v>2870</v>
      </c>
    </row>
    <row r="38" spans="2:17" ht="36" x14ac:dyDescent="0.2">
      <c r="B38" s="32" t="s">
        <v>411</v>
      </c>
      <c r="C38" s="27">
        <v>290</v>
      </c>
      <c r="D38" s="27">
        <v>2021</v>
      </c>
      <c r="E38" s="33">
        <v>0.25</v>
      </c>
      <c r="F38" s="27">
        <v>2030</v>
      </c>
      <c r="G38" s="33">
        <v>1</v>
      </c>
      <c r="H38" s="27">
        <v>2050</v>
      </c>
      <c r="I38" s="27">
        <f>((C38/E38)-C38)/(H38-F38)</f>
        <v>43.5</v>
      </c>
      <c r="K38" s="27">
        <f>C38-(I38*(L1-K1))</f>
        <v>72.5</v>
      </c>
      <c r="L38" s="27">
        <f>C38</f>
        <v>290</v>
      </c>
      <c r="M38" s="27">
        <f>L38+(M1-L1)*$I$38</f>
        <v>507.5</v>
      </c>
      <c r="N38" s="27">
        <f>M38+(N1-M1)*$I$38</f>
        <v>725</v>
      </c>
      <c r="O38" s="27">
        <f>N38+(O1-N1)*$I$38</f>
        <v>942.5</v>
      </c>
      <c r="P38" s="27">
        <f>O38+(P1-O1)*$I$38</f>
        <v>1160</v>
      </c>
    </row>
    <row r="39" spans="2:17" s="27" customFormat="1" ht="24" x14ac:dyDescent="0.2">
      <c r="B39" s="27" t="s">
        <v>412</v>
      </c>
      <c r="E39" s="33"/>
      <c r="G39" s="33"/>
      <c r="J39" s="34"/>
    </row>
    <row r="40" spans="2:17" s="27" customFormat="1" ht="21.75" x14ac:dyDescent="0.2">
      <c r="B40" s="32" t="s">
        <v>413</v>
      </c>
      <c r="C40" s="27">
        <v>3600</v>
      </c>
      <c r="D40" s="27">
        <v>2025</v>
      </c>
      <c r="E40" s="33">
        <v>1</v>
      </c>
      <c r="F40" s="27">
        <v>2030</v>
      </c>
      <c r="G40" s="33">
        <v>1</v>
      </c>
      <c r="H40" s="27">
        <v>2030</v>
      </c>
      <c r="K40" s="27">
        <f>C40/(F40-D40)</f>
        <v>720</v>
      </c>
      <c r="L40" s="27">
        <f>5*K40</f>
        <v>3600</v>
      </c>
      <c r="M40" s="27">
        <f>L40</f>
        <v>3600</v>
      </c>
      <c r="N40" s="27">
        <f>M40</f>
        <v>3600</v>
      </c>
      <c r="O40" s="27">
        <f>N40</f>
        <v>3600</v>
      </c>
      <c r="P40" s="27">
        <f>O40</f>
        <v>3600</v>
      </c>
    </row>
    <row r="41" spans="2:17" ht="21.75" x14ac:dyDescent="0.2">
      <c r="B41" s="32" t="s">
        <v>414</v>
      </c>
      <c r="C41" s="27">
        <v>300</v>
      </c>
      <c r="D41" s="27">
        <v>2025</v>
      </c>
      <c r="E41" s="33">
        <v>0.25</v>
      </c>
      <c r="F41" s="27">
        <v>2030</v>
      </c>
      <c r="G41" s="33">
        <v>1</v>
      </c>
      <c r="H41" s="27">
        <v>2050</v>
      </c>
      <c r="I41" s="27">
        <f>((C41/E41)-C41)/(H41-F41)</f>
        <v>45</v>
      </c>
      <c r="K41" s="27">
        <f>C41-(I41*(L1-K1))</f>
        <v>75</v>
      </c>
      <c r="L41" s="27">
        <f>C41</f>
        <v>300</v>
      </c>
      <c r="M41" s="27">
        <f>L41+(M1-L1)*$I$46</f>
        <v>825</v>
      </c>
      <c r="N41" s="27">
        <f>M41+(N1-M1)*$I$46</f>
        <v>1350</v>
      </c>
      <c r="O41" s="27">
        <f>N41+(O1-N1)*$I$46</f>
        <v>1875</v>
      </c>
      <c r="P41" s="27">
        <f>O41+(P1-O1)*$I$46</f>
        <v>2400</v>
      </c>
    </row>
    <row r="42" spans="2:17" ht="21.75" x14ac:dyDescent="0.2">
      <c r="B42" s="32" t="s">
        <v>415</v>
      </c>
      <c r="C42" s="27">
        <v>1100</v>
      </c>
      <c r="D42" s="27">
        <v>2025</v>
      </c>
      <c r="E42" s="33">
        <v>0.25</v>
      </c>
      <c r="F42" s="27">
        <v>2030</v>
      </c>
      <c r="G42" s="33">
        <v>1</v>
      </c>
      <c r="H42" s="27">
        <v>2050</v>
      </c>
      <c r="I42" s="27">
        <f>((C42/E42)-C42)/(H42-F42)</f>
        <v>165</v>
      </c>
      <c r="L42" s="27">
        <f>C42</f>
        <v>1100</v>
      </c>
      <c r="M42" s="27">
        <f>L42+(M1-L1)*$I$42</f>
        <v>1925</v>
      </c>
      <c r="N42" s="27">
        <f>M42+(N1-M1)*$I$42</f>
        <v>2750</v>
      </c>
      <c r="O42" s="27">
        <f>N42+(O1-N1)*$I$42</f>
        <v>3575</v>
      </c>
      <c r="P42" s="27">
        <f>O42+(P1-O1)*$I$42</f>
        <v>4400</v>
      </c>
    </row>
    <row r="43" spans="2:17" s="27" customFormat="1" ht="12" x14ac:dyDescent="0.2">
      <c r="B43" s="27" t="s">
        <v>416</v>
      </c>
      <c r="E43" s="33"/>
      <c r="G43" s="33"/>
    </row>
    <row r="44" spans="2:17" s="27" customFormat="1" ht="35.25" x14ac:dyDescent="0.2">
      <c r="B44" s="32" t="s">
        <v>417</v>
      </c>
      <c r="C44" s="27">
        <v>1250</v>
      </c>
      <c r="D44" s="27">
        <v>2025</v>
      </c>
      <c r="E44" s="33">
        <v>0.5</v>
      </c>
      <c r="F44" s="27">
        <v>2030</v>
      </c>
      <c r="G44" s="33">
        <v>1</v>
      </c>
      <c r="H44" s="27">
        <v>2030</v>
      </c>
      <c r="K44" s="27">
        <v>625</v>
      </c>
      <c r="L44" s="27">
        <f>C44</f>
        <v>1250</v>
      </c>
      <c r="M44" s="27">
        <f t="shared" ref="M44:P45" si="14">L44</f>
        <v>1250</v>
      </c>
      <c r="N44" s="27">
        <f t="shared" si="14"/>
        <v>1250</v>
      </c>
      <c r="O44" s="27">
        <f t="shared" si="14"/>
        <v>1250</v>
      </c>
      <c r="P44" s="27">
        <f t="shared" si="14"/>
        <v>1250</v>
      </c>
    </row>
    <row r="45" spans="2:17" ht="36" x14ac:dyDescent="0.2">
      <c r="B45" s="32" t="s">
        <v>418</v>
      </c>
      <c r="C45" s="27">
        <v>1100</v>
      </c>
      <c r="D45" s="27">
        <v>2021</v>
      </c>
      <c r="E45" s="33">
        <v>1</v>
      </c>
      <c r="F45" s="27">
        <v>2021</v>
      </c>
      <c r="G45" s="33">
        <v>1</v>
      </c>
      <c r="H45" s="27">
        <v>2021</v>
      </c>
      <c r="I45" s="27" t="s">
        <v>362</v>
      </c>
      <c r="J45" s="27">
        <f>C45</f>
        <v>1100</v>
      </c>
      <c r="K45" s="27">
        <f>J45</f>
        <v>1100</v>
      </c>
      <c r="L45" s="27">
        <f>K45</f>
        <v>1100</v>
      </c>
      <c r="M45" s="27">
        <f t="shared" si="14"/>
        <v>1100</v>
      </c>
      <c r="N45" s="27">
        <f t="shared" si="14"/>
        <v>1100</v>
      </c>
      <c r="O45" s="27">
        <f t="shared" si="14"/>
        <v>1100</v>
      </c>
      <c r="P45" s="27">
        <f t="shared" si="14"/>
        <v>1100</v>
      </c>
    </row>
    <row r="46" spans="2:17" ht="24" x14ac:dyDescent="0.2">
      <c r="B46" s="32" t="s">
        <v>419</v>
      </c>
      <c r="C46" s="27">
        <v>700</v>
      </c>
      <c r="D46" s="27">
        <v>2025</v>
      </c>
      <c r="E46" s="33">
        <v>0.25</v>
      </c>
      <c r="F46" s="27">
        <v>2030</v>
      </c>
      <c r="G46" s="33">
        <v>1</v>
      </c>
      <c r="H46" s="27">
        <v>2050</v>
      </c>
      <c r="I46" s="27">
        <f>((C46/E46)-C46)/(H46-F46)</f>
        <v>105</v>
      </c>
      <c r="K46" s="27">
        <f>C46-(I46*(L1-K1))</f>
        <v>175</v>
      </c>
      <c r="L46" s="27">
        <f>C46</f>
        <v>700</v>
      </c>
      <c r="M46" s="27">
        <f>L46+(M1-L1)*$I$46</f>
        <v>1225</v>
      </c>
      <c r="N46" s="27">
        <f>M46+(N1-M1)*$I$46</f>
        <v>1750</v>
      </c>
      <c r="O46" s="27">
        <f>N46+(O1-N1)*$I$46</f>
        <v>2275</v>
      </c>
      <c r="P46" s="27">
        <f>O46+(P1-O1)*$I$46</f>
        <v>2800</v>
      </c>
    </row>
    <row r="47" spans="2:17" ht="21.75" x14ac:dyDescent="0.2">
      <c r="B47" s="32" t="s">
        <v>420</v>
      </c>
      <c r="C47" s="27">
        <v>65</v>
      </c>
      <c r="D47" s="27">
        <v>2025</v>
      </c>
      <c r="E47" s="33">
        <v>0.25</v>
      </c>
      <c r="F47" s="27">
        <v>2030</v>
      </c>
      <c r="G47" s="33">
        <v>1</v>
      </c>
      <c r="H47" s="27">
        <v>2050</v>
      </c>
      <c r="I47" s="27">
        <f>((C47/E47)-C47)/(H47-F47)</f>
        <v>9.75</v>
      </c>
      <c r="L47" s="27">
        <f>C47</f>
        <v>65</v>
      </c>
      <c r="M47" s="27">
        <f>L47+(M1-L1)*$I$47</f>
        <v>113.75</v>
      </c>
      <c r="N47" s="27">
        <f>M47+(N1-M1)*$I$47</f>
        <v>162.5</v>
      </c>
      <c r="O47" s="27">
        <f>N47+(O1-N1)*$I$47</f>
        <v>211.25</v>
      </c>
      <c r="P47" s="27">
        <f>O47+(P1-O1)*$I$47</f>
        <v>260</v>
      </c>
    </row>
    <row r="48" spans="2:17" s="27" customFormat="1" ht="48" x14ac:dyDescent="0.2">
      <c r="B48" s="32" t="s">
        <v>421</v>
      </c>
      <c r="C48" s="27">
        <f>C50*0.1</f>
        <v>12200</v>
      </c>
      <c r="E48" s="33">
        <v>0.1</v>
      </c>
      <c r="F48" s="27">
        <v>2030</v>
      </c>
      <c r="G48" s="33">
        <v>1</v>
      </c>
      <c r="H48" s="27">
        <v>2050</v>
      </c>
      <c r="L48" s="27">
        <f>C48</f>
        <v>12200</v>
      </c>
      <c r="M48" s="27">
        <f>L48+($P$48-$L$48)/4</f>
        <v>25625</v>
      </c>
      <c r="N48" s="27">
        <f>M48+($P$48-$L$48)/4</f>
        <v>39050</v>
      </c>
      <c r="O48" s="27">
        <f>N48+($P$48-$L$48)/4</f>
        <v>52475</v>
      </c>
      <c r="P48" s="35">
        <f>$C$50-P49-P32-P21</f>
        <v>65900</v>
      </c>
      <c r="Q48" s="34" t="s">
        <v>422</v>
      </c>
    </row>
    <row r="49" spans="2:17" s="27" customFormat="1" ht="24" x14ac:dyDescent="0.2">
      <c r="B49" s="32" t="s">
        <v>423</v>
      </c>
      <c r="C49" s="27">
        <v>41500</v>
      </c>
      <c r="E49" s="33"/>
      <c r="G49" s="33"/>
      <c r="J49" s="35">
        <v>6000</v>
      </c>
      <c r="K49" s="35">
        <v>23000</v>
      </c>
      <c r="L49" s="35">
        <v>41500</v>
      </c>
      <c r="M49" s="35">
        <v>41500</v>
      </c>
      <c r="N49" s="35">
        <v>41500</v>
      </c>
      <c r="O49" s="35">
        <v>41500</v>
      </c>
      <c r="P49" s="35">
        <v>41500</v>
      </c>
      <c r="Q49" s="34" t="s">
        <v>424</v>
      </c>
    </row>
    <row r="50" spans="2:17" s="27" customFormat="1" ht="48" x14ac:dyDescent="0.2">
      <c r="B50" s="27" t="s">
        <v>425</v>
      </c>
      <c r="C50" s="27">
        <v>122000</v>
      </c>
      <c r="E50" s="33"/>
      <c r="G50" s="33"/>
    </row>
    <row r="51" spans="2:17" ht="28.15" customHeight="1" x14ac:dyDescent="0.2">
      <c r="B51" s="32" t="s">
        <v>426</v>
      </c>
      <c r="C51" s="27">
        <v>900</v>
      </c>
      <c r="D51" s="27">
        <v>2021</v>
      </c>
      <c r="E51" s="33">
        <v>0.1</v>
      </c>
      <c r="F51" s="27">
        <v>2030</v>
      </c>
      <c r="G51" s="33">
        <v>1</v>
      </c>
      <c r="H51" s="27">
        <v>2050</v>
      </c>
      <c r="I51" s="27">
        <f>((C51/E51)-C51)/(H51-F51)</f>
        <v>405</v>
      </c>
      <c r="K51" s="27">
        <f>C51</f>
        <v>900</v>
      </c>
      <c r="L51" s="27">
        <f>C51</f>
        <v>900</v>
      </c>
      <c r="M51" s="27">
        <f>L51+(M1-L1)*$I$51</f>
        <v>2925</v>
      </c>
      <c r="N51" s="27">
        <f>M51+(N1-M1)*$I$51</f>
        <v>4950</v>
      </c>
      <c r="O51" s="27">
        <f>N51+(O1-N1)*$I$51</f>
        <v>6975</v>
      </c>
      <c r="P51" s="27">
        <f>O51+(P1-O1)*$I$51</f>
        <v>9000</v>
      </c>
      <c r="Q51" s="34" t="s">
        <v>427</v>
      </c>
    </row>
    <row r="52" spans="2:17" s="27" customFormat="1" ht="12" x14ac:dyDescent="0.2">
      <c r="B52" s="32"/>
      <c r="E52" s="33"/>
      <c r="G52" s="33"/>
    </row>
    <row r="53" spans="2:17" s="27" customFormat="1" ht="16.149999999999999" customHeight="1" x14ac:dyDescent="0.2">
      <c r="F53" s="27" t="s">
        <v>428</v>
      </c>
    </row>
    <row r="54" spans="2:17" ht="133.5" customHeight="1" x14ac:dyDescent="0.2">
      <c r="D54" s="27" t="s">
        <v>429</v>
      </c>
      <c r="E54" s="27" t="s">
        <v>430</v>
      </c>
      <c r="F54" s="41" t="s">
        <v>431</v>
      </c>
      <c r="G54" s="42" t="s">
        <v>432</v>
      </c>
      <c r="H54" s="42" t="s">
        <v>433</v>
      </c>
      <c r="I54" s="42" t="s">
        <v>434</v>
      </c>
      <c r="J54" s="42" t="s">
        <v>435</v>
      </c>
      <c r="K54" s="27" t="s">
        <v>436</v>
      </c>
      <c r="M54" s="27" t="s">
        <v>437</v>
      </c>
      <c r="N54" s="27" t="s">
        <v>438</v>
      </c>
    </row>
    <row r="55" spans="2:17" ht="24.95" customHeight="1" x14ac:dyDescent="0.2">
      <c r="B55" s="27" t="s">
        <v>439</v>
      </c>
      <c r="C55" s="43">
        <f>(D55-D62)/(E62-E55)</f>
        <v>2.2781250000000002</v>
      </c>
      <c r="D55" s="27">
        <v>97</v>
      </c>
      <c r="E55" s="35">
        <v>2018</v>
      </c>
      <c r="F55" s="41" t="s">
        <v>440</v>
      </c>
      <c r="G55" s="44">
        <f>$C$58*$D$55*1000000</f>
        <v>704967.14761376253</v>
      </c>
      <c r="H55" s="44"/>
      <c r="I55" s="44"/>
      <c r="J55" s="44"/>
      <c r="K55" s="35"/>
    </row>
    <row r="56" spans="2:17" ht="15.6" customHeight="1" x14ac:dyDescent="0.2">
      <c r="B56" s="27" t="s">
        <v>441</v>
      </c>
      <c r="C56" s="27">
        <v>65482</v>
      </c>
      <c r="D56" s="43">
        <f t="shared" ref="D56:D61" si="15">D55-($C$55*(E56-E55))</f>
        <v>90.165625000000006</v>
      </c>
      <c r="E56" s="35">
        <v>2021</v>
      </c>
      <c r="F56" s="41" t="s">
        <v>442</v>
      </c>
      <c r="G56" s="42"/>
      <c r="H56" s="44">
        <f t="shared" ref="H56:H62" si="16">$C$58*D56*1000000</f>
        <v>655296.94298002229</v>
      </c>
      <c r="I56" s="44">
        <f t="shared" ref="I56:I62" si="17">$G$55-M56</f>
        <v>605670.14761376253</v>
      </c>
      <c r="J56" s="44"/>
      <c r="K56" s="35">
        <f t="shared" ref="K56:K62" si="18">I56-H56</f>
        <v>-49626.795366259757</v>
      </c>
      <c r="L56" s="35"/>
      <c r="M56" s="35">
        <f>J16</f>
        <v>99297</v>
      </c>
      <c r="N56" s="45">
        <f t="shared" ref="N56:N62" si="19">M56/$G$55</f>
        <v>0.14085337215515586</v>
      </c>
      <c r="O56" s="45"/>
      <c r="P56" s="45"/>
    </row>
    <row r="57" spans="2:17" ht="16.149999999999999" customHeight="1" x14ac:dyDescent="0.2">
      <c r="B57" s="27" t="s">
        <v>443</v>
      </c>
      <c r="C57" s="27">
        <v>9010000</v>
      </c>
      <c r="D57" s="43">
        <f t="shared" si="15"/>
        <v>81.053125000000009</v>
      </c>
      <c r="E57" s="35">
        <v>2025</v>
      </c>
      <c r="F57" s="41" t="s">
        <v>444</v>
      </c>
      <c r="G57" s="44"/>
      <c r="H57" s="44">
        <f t="shared" si="16"/>
        <v>589070.00346836855</v>
      </c>
      <c r="I57" s="44">
        <f t="shared" si="17"/>
        <v>553675.3476137626</v>
      </c>
      <c r="J57" s="44"/>
      <c r="K57" s="35">
        <f t="shared" si="18"/>
        <v>-35394.655854605953</v>
      </c>
      <c r="L57" s="35"/>
      <c r="M57" s="35">
        <f>K16</f>
        <v>151291.79999999999</v>
      </c>
      <c r="N57" s="45">
        <f t="shared" si="19"/>
        <v>0.21460829843221255</v>
      </c>
      <c r="O57" s="45"/>
      <c r="P57" s="45"/>
    </row>
    <row r="58" spans="2:17" ht="17.100000000000001" customHeight="1" x14ac:dyDescent="0.2">
      <c r="B58" s="27" t="s">
        <v>445</v>
      </c>
      <c r="C58" s="45">
        <f>C56/C57</f>
        <v>7.2677025527192012E-3</v>
      </c>
      <c r="D58" s="43">
        <f t="shared" si="15"/>
        <v>69.662500000000009</v>
      </c>
      <c r="E58" s="35">
        <v>2030</v>
      </c>
      <c r="F58" s="41" t="s">
        <v>446</v>
      </c>
      <c r="G58" s="44"/>
      <c r="H58" s="44">
        <f t="shared" si="16"/>
        <v>506286.32907880144</v>
      </c>
      <c r="I58" s="44">
        <f t="shared" si="17"/>
        <v>438612.59761376254</v>
      </c>
      <c r="J58" s="44"/>
      <c r="K58" s="35">
        <f t="shared" si="18"/>
        <v>-67673.731465038902</v>
      </c>
      <c r="L58" s="35"/>
      <c r="M58" s="35">
        <f>L16</f>
        <v>266354.55</v>
      </c>
      <c r="N58" s="45">
        <f t="shared" si="19"/>
        <v>0.37782547867880267</v>
      </c>
      <c r="O58" s="45"/>
      <c r="P58" s="45"/>
    </row>
    <row r="59" spans="2:17" ht="17.100000000000001" customHeight="1" x14ac:dyDescent="0.2">
      <c r="D59" s="43">
        <f t="shared" si="15"/>
        <v>58.271875000000009</v>
      </c>
      <c r="E59" s="35">
        <v>2035</v>
      </c>
      <c r="F59" s="41" t="s">
        <v>447</v>
      </c>
      <c r="G59" s="44"/>
      <c r="H59" s="44">
        <f t="shared" si="16"/>
        <v>423502.65468923427</v>
      </c>
      <c r="I59" s="44">
        <f t="shared" si="17"/>
        <v>352998.63511376252</v>
      </c>
      <c r="J59" s="44"/>
      <c r="K59" s="35">
        <f t="shared" si="18"/>
        <v>-70504.019575471757</v>
      </c>
      <c r="L59" s="35"/>
      <c r="M59" s="35">
        <f>M16</f>
        <v>351968.51250000001</v>
      </c>
      <c r="N59" s="45">
        <f t="shared" si="19"/>
        <v>0.49926938253984648</v>
      </c>
      <c r="O59" s="45"/>
      <c r="P59" s="45"/>
    </row>
    <row r="60" spans="2:17" ht="17.100000000000001" customHeight="1" x14ac:dyDescent="0.2">
      <c r="D60" s="43">
        <f t="shared" si="15"/>
        <v>46.881250000000009</v>
      </c>
      <c r="E60" s="35">
        <v>2040</v>
      </c>
      <c r="F60" s="41" t="s">
        <v>448</v>
      </c>
      <c r="G60" s="44"/>
      <c r="H60" s="44">
        <f t="shared" si="16"/>
        <v>340718.98029966711</v>
      </c>
      <c r="I60" s="44">
        <f t="shared" si="17"/>
        <v>267384.67261376255</v>
      </c>
      <c r="J60" s="44"/>
      <c r="K60" s="35">
        <f t="shared" si="18"/>
        <v>-73334.307685904554</v>
      </c>
      <c r="L60" s="35"/>
      <c r="M60" s="35">
        <f>N16</f>
        <v>437582.47499999998</v>
      </c>
      <c r="N60" s="45">
        <f t="shared" si="19"/>
        <v>0.62071328640089019</v>
      </c>
      <c r="O60" s="45"/>
      <c r="P60" s="45"/>
    </row>
    <row r="61" spans="2:17" ht="17.100000000000001" customHeight="1" x14ac:dyDescent="0.2">
      <c r="D61" s="43">
        <f t="shared" si="15"/>
        <v>35.490625000000009</v>
      </c>
      <c r="E61" s="35">
        <v>2045</v>
      </c>
      <c r="F61" s="41" t="s">
        <v>449</v>
      </c>
      <c r="G61" s="44"/>
      <c r="H61" s="44">
        <f t="shared" si="16"/>
        <v>257935.30591009994</v>
      </c>
      <c r="I61" s="44">
        <f t="shared" si="17"/>
        <v>181770.71011376253</v>
      </c>
      <c r="J61" s="44"/>
      <c r="K61" s="35">
        <f t="shared" si="18"/>
        <v>-76164.595796337409</v>
      </c>
      <c r="L61" s="35"/>
      <c r="M61" s="35">
        <f>O16</f>
        <v>523196.4375</v>
      </c>
      <c r="N61" s="45">
        <f t="shared" si="19"/>
        <v>0.74215719026193394</v>
      </c>
      <c r="O61" s="45"/>
      <c r="P61" s="45"/>
    </row>
    <row r="62" spans="2:17" ht="17.100000000000001" customHeight="1" x14ac:dyDescent="0.2">
      <c r="D62" s="27">
        <v>24.1</v>
      </c>
      <c r="E62" s="35">
        <v>2050</v>
      </c>
      <c r="F62" s="41" t="s">
        <v>450</v>
      </c>
      <c r="G62" s="44"/>
      <c r="H62" s="44">
        <f t="shared" si="16"/>
        <v>175151.63152053277</v>
      </c>
      <c r="I62" s="44">
        <f t="shared" si="17"/>
        <v>96156.747613762505</v>
      </c>
      <c r="J62" s="44">
        <f>$H$62</f>
        <v>175151.63152053277</v>
      </c>
      <c r="K62" s="35">
        <f t="shared" si="18"/>
        <v>-78994.883906770265</v>
      </c>
      <c r="L62" s="35"/>
      <c r="M62" s="35">
        <f>P16</f>
        <v>608810.4</v>
      </c>
      <c r="N62" s="45">
        <f t="shared" si="19"/>
        <v>0.8636010941229777</v>
      </c>
      <c r="O62" s="45"/>
      <c r="P62" s="45"/>
    </row>
    <row r="63" spans="2:17" s="27" customFormat="1" ht="12" x14ac:dyDescent="0.2">
      <c r="H63" s="28"/>
    </row>
    <row r="64" spans="2:17" ht="14.45" customHeight="1" x14ac:dyDescent="0.2">
      <c r="C64" s="34" t="s">
        <v>451</v>
      </c>
    </row>
    <row r="65" spans="3:3" x14ac:dyDescent="0.2">
      <c r="C65" s="34" t="s">
        <v>452</v>
      </c>
    </row>
    <row r="66" spans="3:3" x14ac:dyDescent="0.2">
      <c r="C66" s="34" t="s">
        <v>453</v>
      </c>
    </row>
    <row r="67" spans="3:3" x14ac:dyDescent="0.2">
      <c r="C67" s="34" t="s">
        <v>454</v>
      </c>
    </row>
    <row r="68" spans="3:3" x14ac:dyDescent="0.2">
      <c r="C68" s="34" t="s">
        <v>455</v>
      </c>
    </row>
    <row r="69" spans="3:3" x14ac:dyDescent="0.2">
      <c r="C69" s="34" t="s">
        <v>456</v>
      </c>
    </row>
    <row r="70" spans="3:3" x14ac:dyDescent="0.2">
      <c r="C70" s="46" t="s">
        <v>457</v>
      </c>
    </row>
    <row r="71" spans="3:3" x14ac:dyDescent="0.2">
      <c r="C71" s="46"/>
    </row>
    <row r="72" spans="3:3" x14ac:dyDescent="0.2">
      <c r="C72" s="46"/>
    </row>
    <row r="73" spans="3:3" x14ac:dyDescent="0.2">
      <c r="C73" s="46"/>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W29"/>
  <sheetViews>
    <sheetView zoomScale="125" zoomScaleNormal="125" workbookViewId="0">
      <selection activeCell="A14" sqref="A14"/>
    </sheetView>
  </sheetViews>
  <sheetFormatPr defaultColWidth="11.7109375" defaultRowHeight="12.75" x14ac:dyDescent="0.2"/>
  <cols>
    <col min="1" max="1" width="26.42578125" style="27" customWidth="1"/>
    <col min="2" max="2" width="11.85546875" style="27" customWidth="1"/>
    <col min="3" max="3" width="8.5703125" style="27" customWidth="1"/>
    <col min="4" max="4" width="13" style="27" customWidth="1"/>
    <col min="5" max="6" width="8" style="27" customWidth="1"/>
    <col min="7" max="7" width="72.85546875" style="27" customWidth="1"/>
    <col min="8" max="257" width="11.5703125" style="47" customWidth="1"/>
  </cols>
  <sheetData>
    <row r="1" spans="1:7" ht="62.65" customHeight="1" x14ac:dyDescent="0.2">
      <c r="A1" s="48" t="s">
        <v>0</v>
      </c>
      <c r="B1" s="49" t="s">
        <v>9</v>
      </c>
      <c r="C1" s="49" t="s">
        <v>10</v>
      </c>
      <c r="D1" s="49" t="s">
        <v>458</v>
      </c>
      <c r="E1" s="49" t="s">
        <v>12</v>
      </c>
      <c r="F1" s="49" t="s">
        <v>459</v>
      </c>
      <c r="G1" s="49" t="s">
        <v>460</v>
      </c>
    </row>
    <row r="2" spans="1:7" ht="18.600000000000001" customHeight="1" x14ac:dyDescent="0.2">
      <c r="A2" s="48" t="s">
        <v>461</v>
      </c>
      <c r="B2" s="49"/>
      <c r="C2" s="49"/>
      <c r="D2" s="49"/>
      <c r="E2" s="49"/>
      <c r="F2" s="49"/>
      <c r="G2" s="49"/>
    </row>
    <row r="3" spans="1:7" ht="41.1" customHeight="1" x14ac:dyDescent="0.2">
      <c r="A3" s="49" t="s">
        <v>462</v>
      </c>
      <c r="B3" s="49"/>
      <c r="C3" s="49"/>
      <c r="D3" s="49"/>
      <c r="E3" s="49"/>
      <c r="F3" s="49" t="s">
        <v>27</v>
      </c>
      <c r="G3" s="49" t="s">
        <v>463</v>
      </c>
    </row>
    <row r="4" spans="1:7" ht="41.1" customHeight="1" x14ac:dyDescent="0.2">
      <c r="A4" s="49" t="s">
        <v>464</v>
      </c>
      <c r="B4" s="49"/>
      <c r="C4" s="49"/>
      <c r="D4" s="49"/>
      <c r="E4" s="49"/>
      <c r="F4" s="49" t="s">
        <v>27</v>
      </c>
      <c r="G4" s="49" t="s">
        <v>465</v>
      </c>
    </row>
    <row r="5" spans="1:7" ht="21.6" customHeight="1" x14ac:dyDescent="0.2">
      <c r="A5" s="49" t="s">
        <v>466</v>
      </c>
      <c r="B5" s="49"/>
      <c r="C5" s="49"/>
      <c r="D5" s="49"/>
      <c r="E5" s="49"/>
      <c r="F5" s="49" t="s">
        <v>27</v>
      </c>
      <c r="G5" s="49" t="s">
        <v>467</v>
      </c>
    </row>
    <row r="6" spans="1:7" ht="21.6" customHeight="1" x14ac:dyDescent="0.2">
      <c r="A6" s="49" t="s">
        <v>468</v>
      </c>
      <c r="B6" s="49"/>
      <c r="C6" s="49"/>
      <c r="D6" s="49"/>
      <c r="E6" s="49"/>
      <c r="F6" s="49" t="s">
        <v>27</v>
      </c>
      <c r="G6" s="49" t="s">
        <v>467</v>
      </c>
    </row>
    <row r="7" spans="1:7" ht="25.35" customHeight="1" x14ac:dyDescent="0.2">
      <c r="A7" s="49" t="s">
        <v>469</v>
      </c>
      <c r="B7" s="49"/>
      <c r="C7" s="49"/>
      <c r="D7" s="49"/>
      <c r="E7" s="49"/>
      <c r="F7" s="49" t="s">
        <v>27</v>
      </c>
      <c r="G7" s="49" t="s">
        <v>470</v>
      </c>
    </row>
    <row r="8" spans="1:7" ht="35.85" customHeight="1" x14ac:dyDescent="0.2">
      <c r="A8" s="49" t="s">
        <v>471</v>
      </c>
      <c r="B8" s="49"/>
      <c r="C8" s="49"/>
      <c r="D8" s="49"/>
      <c r="E8" s="49"/>
      <c r="F8" s="49" t="s">
        <v>27</v>
      </c>
      <c r="G8" s="49" t="s">
        <v>470</v>
      </c>
    </row>
    <row r="9" spans="1:7" ht="16.350000000000001" customHeight="1" x14ac:dyDescent="0.2">
      <c r="A9" s="49" t="s">
        <v>472</v>
      </c>
      <c r="B9" s="49"/>
      <c r="C9" s="49" t="s">
        <v>27</v>
      </c>
      <c r="D9" s="49"/>
      <c r="E9" s="49"/>
      <c r="F9" s="49"/>
      <c r="G9" s="49" t="s">
        <v>473</v>
      </c>
    </row>
    <row r="10" spans="1:7" ht="39.6" customHeight="1" x14ac:dyDescent="0.2">
      <c r="A10" s="49" t="s">
        <v>474</v>
      </c>
      <c r="B10" s="49"/>
      <c r="C10" s="49"/>
      <c r="D10" s="49"/>
      <c r="E10" s="49"/>
      <c r="F10" s="49" t="s">
        <v>27</v>
      </c>
      <c r="G10" s="49" t="s">
        <v>475</v>
      </c>
    </row>
    <row r="11" spans="1:7" ht="29.85" customHeight="1" x14ac:dyDescent="0.2">
      <c r="A11" s="49" t="s">
        <v>476</v>
      </c>
      <c r="B11" s="49"/>
      <c r="C11" s="49"/>
      <c r="D11" s="49"/>
      <c r="E11" s="49"/>
      <c r="F11" s="49" t="s">
        <v>27</v>
      </c>
      <c r="G11" s="49" t="s">
        <v>470</v>
      </c>
    </row>
    <row r="12" spans="1:7" ht="55.15" customHeight="1" x14ac:dyDescent="0.2">
      <c r="A12" s="49" t="s">
        <v>477</v>
      </c>
      <c r="B12" s="49"/>
      <c r="C12" s="49"/>
      <c r="D12" s="49"/>
      <c r="E12" s="49"/>
      <c r="F12" s="49" t="s">
        <v>27</v>
      </c>
      <c r="G12" s="49" t="s">
        <v>478</v>
      </c>
    </row>
    <row r="13" spans="1:7" ht="29.1" customHeight="1" x14ac:dyDescent="0.2">
      <c r="A13" s="49" t="s">
        <v>479</v>
      </c>
      <c r="B13" s="49"/>
      <c r="C13" s="49"/>
      <c r="D13" s="49"/>
      <c r="E13" s="49"/>
      <c r="F13" s="49" t="s">
        <v>27</v>
      </c>
      <c r="G13" s="49" t="s">
        <v>480</v>
      </c>
    </row>
    <row r="14" spans="1:7" ht="33.6" customHeight="1" x14ac:dyDescent="0.2">
      <c r="A14" s="49" t="s">
        <v>481</v>
      </c>
      <c r="B14" s="49"/>
      <c r="C14" s="49"/>
      <c r="D14" s="49"/>
      <c r="E14" s="49"/>
      <c r="F14" s="49" t="s">
        <v>27</v>
      </c>
      <c r="G14" s="49" t="s">
        <v>482</v>
      </c>
    </row>
    <row r="15" spans="1:7" ht="24.6" customHeight="1" x14ac:dyDescent="0.2">
      <c r="A15" s="49" t="s">
        <v>483</v>
      </c>
      <c r="B15" s="49"/>
      <c r="C15" s="49"/>
      <c r="D15" s="49"/>
      <c r="E15" s="49"/>
      <c r="F15" s="49" t="s">
        <v>27</v>
      </c>
      <c r="G15" s="49" t="s">
        <v>484</v>
      </c>
    </row>
    <row r="16" spans="1:7" ht="31.35" customHeight="1" x14ac:dyDescent="0.2">
      <c r="A16" s="49" t="s">
        <v>485</v>
      </c>
      <c r="B16" s="49"/>
      <c r="C16" s="49"/>
      <c r="D16" s="49"/>
      <c r="E16" s="49"/>
      <c r="F16" s="49" t="s">
        <v>27</v>
      </c>
      <c r="G16" s="49" t="s">
        <v>470</v>
      </c>
    </row>
    <row r="17" spans="1:7" ht="17.100000000000001" customHeight="1" x14ac:dyDescent="0.2">
      <c r="A17" s="49" t="s">
        <v>486</v>
      </c>
      <c r="B17" s="49"/>
      <c r="C17" s="49"/>
      <c r="D17" s="49"/>
      <c r="E17" s="49"/>
      <c r="F17" s="49" t="s">
        <v>27</v>
      </c>
      <c r="G17" s="49" t="s">
        <v>470</v>
      </c>
    </row>
    <row r="18" spans="1:7" ht="17.100000000000001" customHeight="1" x14ac:dyDescent="0.2">
      <c r="A18" s="49" t="s">
        <v>487</v>
      </c>
      <c r="B18" s="49"/>
      <c r="C18" s="49"/>
      <c r="D18" s="49"/>
      <c r="E18" s="49"/>
      <c r="F18" s="49" t="s">
        <v>27</v>
      </c>
      <c r="G18" s="49" t="s">
        <v>470</v>
      </c>
    </row>
    <row r="19" spans="1:7" ht="25.35" customHeight="1" x14ac:dyDescent="0.2">
      <c r="A19" s="49" t="s">
        <v>488</v>
      </c>
      <c r="B19" s="49"/>
      <c r="C19" s="49"/>
      <c r="D19" s="49"/>
      <c r="E19" s="49"/>
      <c r="F19" s="49" t="s">
        <v>27</v>
      </c>
      <c r="G19" s="49" t="s">
        <v>470</v>
      </c>
    </row>
    <row r="20" spans="1:7" ht="25.35" customHeight="1" x14ac:dyDescent="0.2">
      <c r="A20" s="49" t="s">
        <v>489</v>
      </c>
      <c r="B20" s="49"/>
      <c r="C20" s="49"/>
      <c r="D20" s="49"/>
      <c r="E20" s="49"/>
      <c r="F20" s="49" t="s">
        <v>27</v>
      </c>
      <c r="G20" s="49" t="s">
        <v>470</v>
      </c>
    </row>
    <row r="21" spans="1:7" ht="17.100000000000001" customHeight="1" x14ac:dyDescent="0.2">
      <c r="A21" s="49" t="s">
        <v>490</v>
      </c>
      <c r="B21" s="49"/>
      <c r="C21" s="49"/>
      <c r="D21" s="49" t="s">
        <v>27</v>
      </c>
      <c r="E21" s="49"/>
      <c r="F21" s="49"/>
      <c r="G21" s="50" t="s">
        <v>491</v>
      </c>
    </row>
    <row r="22" spans="1:7" ht="34.35" customHeight="1" x14ac:dyDescent="0.2">
      <c r="A22" s="49" t="s">
        <v>492</v>
      </c>
      <c r="B22" s="49"/>
      <c r="C22" s="49"/>
      <c r="D22" s="49"/>
      <c r="E22" s="49"/>
      <c r="F22" s="49" t="s">
        <v>27</v>
      </c>
      <c r="G22" s="49" t="s">
        <v>493</v>
      </c>
    </row>
    <row r="23" spans="1:7" x14ac:dyDescent="0.2">
      <c r="A23" s="49"/>
      <c r="B23" s="49"/>
      <c r="C23" s="49"/>
      <c r="D23" s="49"/>
      <c r="E23" s="49"/>
      <c r="F23" s="49"/>
      <c r="G23" s="49"/>
    </row>
    <row r="24" spans="1:7" x14ac:dyDescent="0.2">
      <c r="A24" s="48" t="s">
        <v>494</v>
      </c>
      <c r="B24" s="49"/>
      <c r="C24" s="49"/>
      <c r="D24" s="49"/>
      <c r="E24" s="49"/>
      <c r="F24" s="49"/>
      <c r="G24" s="49"/>
    </row>
    <row r="25" spans="1:7" x14ac:dyDescent="0.2">
      <c r="A25" s="49" t="s">
        <v>495</v>
      </c>
      <c r="B25" s="49" t="s">
        <v>27</v>
      </c>
      <c r="C25" s="49"/>
      <c r="D25" s="49"/>
      <c r="E25" s="49"/>
      <c r="F25" s="49"/>
      <c r="G25" s="49" t="s">
        <v>496</v>
      </c>
    </row>
    <row r="26" spans="1:7" x14ac:dyDescent="0.2">
      <c r="A26" s="49" t="s">
        <v>497</v>
      </c>
      <c r="B26" s="49" t="s">
        <v>27</v>
      </c>
      <c r="C26" s="49"/>
      <c r="D26" s="49"/>
      <c r="E26" s="49"/>
      <c r="F26" s="49"/>
      <c r="G26" s="49" t="s">
        <v>498</v>
      </c>
    </row>
    <row r="27" spans="1:7" x14ac:dyDescent="0.2">
      <c r="A27" s="27" t="s">
        <v>499</v>
      </c>
      <c r="B27" s="49" t="s">
        <v>27</v>
      </c>
      <c r="C27" s="49"/>
      <c r="D27" s="49"/>
      <c r="E27" s="49"/>
      <c r="F27" s="49"/>
      <c r="G27" s="49" t="s">
        <v>500</v>
      </c>
    </row>
    <row r="28" spans="1:7" x14ac:dyDescent="0.2">
      <c r="A28" s="49" t="s">
        <v>501</v>
      </c>
      <c r="B28" s="49" t="s">
        <v>27</v>
      </c>
      <c r="C28" s="49"/>
      <c r="D28" s="49"/>
      <c r="E28" s="49"/>
      <c r="F28" s="49"/>
      <c r="G28" s="49" t="s">
        <v>496</v>
      </c>
    </row>
    <row r="29" spans="1:7" x14ac:dyDescent="0.2">
      <c r="A29" s="49" t="s">
        <v>502</v>
      </c>
      <c r="B29" s="49" t="s">
        <v>27</v>
      </c>
      <c r="C29" s="49"/>
      <c r="D29" s="49"/>
      <c r="E29" s="49"/>
      <c r="F29" s="49"/>
      <c r="G29" s="49" t="s">
        <v>496</v>
      </c>
    </row>
  </sheetData>
  <hyperlinks>
    <hyperlink ref="G21" r:id="rId1" xr:uid="{00000000-0004-0000-0200-000000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W18"/>
  <sheetViews>
    <sheetView zoomScale="125" zoomScaleNormal="125" workbookViewId="0">
      <selection activeCell="B7" sqref="B7"/>
    </sheetView>
  </sheetViews>
  <sheetFormatPr defaultColWidth="11.7109375" defaultRowHeight="12.75" x14ac:dyDescent="0.2"/>
  <cols>
    <col min="1" max="1" width="26" style="36" customWidth="1"/>
    <col min="2" max="2" width="9" style="51" customWidth="1"/>
    <col min="3" max="3" width="10.85546875" style="52" customWidth="1"/>
    <col min="4" max="4" width="58" style="24" customWidth="1"/>
    <col min="5" max="5" width="36.7109375" style="53" customWidth="1"/>
    <col min="6" max="257" width="11.5703125" style="53" customWidth="1"/>
  </cols>
  <sheetData>
    <row r="1" spans="1:4" ht="29.1" customHeight="1" x14ac:dyDescent="0.2">
      <c r="A1" s="54" t="s">
        <v>503</v>
      </c>
      <c r="B1" s="55" t="s">
        <v>504</v>
      </c>
      <c r="C1" s="56" t="s">
        <v>505</v>
      </c>
      <c r="D1" s="57" t="s">
        <v>506</v>
      </c>
    </row>
    <row r="2" spans="1:4" x14ac:dyDescent="0.2">
      <c r="A2" s="54" t="s">
        <v>507</v>
      </c>
      <c r="B2" s="55">
        <v>0.42</v>
      </c>
      <c r="C2" s="56">
        <f t="shared" ref="C2:C7" si="0">B2/$B$8</f>
        <v>0.47727272727272724</v>
      </c>
      <c r="D2" s="58"/>
    </row>
    <row r="3" spans="1:4" x14ac:dyDescent="0.2">
      <c r="A3" s="54" t="s">
        <v>508</v>
      </c>
      <c r="B3" s="55">
        <v>0.16</v>
      </c>
      <c r="C3" s="56">
        <f t="shared" si="0"/>
        <v>0.18181818181818182</v>
      </c>
      <c r="D3" s="58"/>
    </row>
    <row r="4" spans="1:4" x14ac:dyDescent="0.2">
      <c r="A4" s="54" t="s">
        <v>509</v>
      </c>
      <c r="B4" s="55">
        <v>0.14000000000000001</v>
      </c>
      <c r="C4" s="56">
        <f t="shared" si="0"/>
        <v>0.15909090909090912</v>
      </c>
      <c r="D4" s="58"/>
    </row>
    <row r="5" spans="1:4" x14ac:dyDescent="0.2">
      <c r="A5" s="54" t="s">
        <v>510</v>
      </c>
      <c r="B5" s="55">
        <v>0.1</v>
      </c>
      <c r="C5" s="56">
        <f t="shared" si="0"/>
        <v>0.11363636363636365</v>
      </c>
      <c r="D5" s="58"/>
    </row>
    <row r="6" spans="1:4" x14ac:dyDescent="0.2">
      <c r="A6" s="54" t="s">
        <v>511</v>
      </c>
      <c r="B6" s="55">
        <v>0.05</v>
      </c>
      <c r="C6" s="56">
        <f t="shared" si="0"/>
        <v>5.6818181818181823E-2</v>
      </c>
      <c r="D6" s="58"/>
    </row>
    <row r="7" spans="1:4" x14ac:dyDescent="0.2">
      <c r="A7" s="54" t="s">
        <v>512</v>
      </c>
      <c r="B7" s="55">
        <v>0.01</v>
      </c>
      <c r="C7" s="56">
        <f t="shared" si="0"/>
        <v>1.1363636363636364E-2</v>
      </c>
      <c r="D7" s="58"/>
    </row>
    <row r="8" spans="1:4" x14ac:dyDescent="0.2">
      <c r="A8" s="54" t="s">
        <v>513</v>
      </c>
      <c r="B8" s="55">
        <f>SUM(B2:B7)</f>
        <v>0.88</v>
      </c>
      <c r="C8" s="55">
        <f>SUM(C2:C7)</f>
        <v>0.99999999999999989</v>
      </c>
      <c r="D8" s="58"/>
    </row>
    <row r="9" spans="1:4" x14ac:dyDescent="0.2">
      <c r="A9" s="54"/>
      <c r="B9" s="55"/>
      <c r="C9" s="56"/>
      <c r="D9" s="58"/>
    </row>
    <row r="10" spans="1:4" ht="25.5" x14ac:dyDescent="0.2">
      <c r="A10" s="54" t="s">
        <v>514</v>
      </c>
      <c r="B10" s="55">
        <v>0.05</v>
      </c>
      <c r="C10" s="56"/>
      <c r="D10" s="58" t="s">
        <v>515</v>
      </c>
    </row>
    <row r="11" spans="1:4" ht="51" x14ac:dyDescent="0.2">
      <c r="A11" s="54" t="s">
        <v>516</v>
      </c>
      <c r="B11" s="55">
        <v>7.0000000000000007E-2</v>
      </c>
      <c r="C11" s="56"/>
      <c r="D11" s="58" t="s">
        <v>517</v>
      </c>
    </row>
    <row r="16" spans="1:4" ht="13.5" x14ac:dyDescent="0.2">
      <c r="D16" s="59" t="s">
        <v>518</v>
      </c>
    </row>
    <row r="17" spans="4:4" ht="89.25" x14ac:dyDescent="0.2">
      <c r="D17" s="60" t="s">
        <v>519</v>
      </c>
    </row>
    <row r="18" spans="4:4" ht="57.4" customHeight="1" x14ac:dyDescent="0.2">
      <c r="D18" s="61" t="s">
        <v>520</v>
      </c>
    </row>
  </sheetData>
  <hyperlinks>
    <hyperlink ref="D1" r:id="rId1" xr:uid="{00000000-0004-0000-0300-000000000000}"/>
    <hyperlink ref="D18" r:id="rId2" xr:uid="{00000000-0004-0000-0300-000001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W35"/>
  <sheetViews>
    <sheetView topLeftCell="A7" zoomScale="125" zoomScaleNormal="125" workbookViewId="0">
      <selection activeCell="C18" sqref="C18"/>
    </sheetView>
  </sheetViews>
  <sheetFormatPr defaultColWidth="11.7109375" defaultRowHeight="12.75" x14ac:dyDescent="0.2"/>
  <cols>
    <col min="1" max="1" width="24.5703125" style="27" customWidth="1"/>
    <col min="2" max="2" width="8.42578125" style="27" customWidth="1"/>
    <col min="3" max="3" width="13.7109375" style="27" customWidth="1"/>
    <col min="4" max="4" width="9.28515625" style="27" customWidth="1"/>
    <col min="5" max="5" width="12.5703125" style="27" customWidth="1"/>
    <col min="6" max="6" width="16" style="27" customWidth="1"/>
    <col min="7" max="7" width="48" style="27" customWidth="1"/>
    <col min="8" max="257" width="11.5703125" style="47" customWidth="1"/>
  </cols>
  <sheetData>
    <row r="1" spans="1:7" ht="67.150000000000006" customHeight="1" x14ac:dyDescent="0.2">
      <c r="A1" s="27" t="s">
        <v>521</v>
      </c>
      <c r="B1" s="27" t="s">
        <v>522</v>
      </c>
      <c r="C1" s="27" t="s">
        <v>523</v>
      </c>
      <c r="D1" s="27" t="s">
        <v>524</v>
      </c>
      <c r="E1" s="27" t="s">
        <v>525</v>
      </c>
      <c r="F1" s="27" t="s">
        <v>526</v>
      </c>
      <c r="G1" s="27" t="s">
        <v>527</v>
      </c>
    </row>
    <row r="2" spans="1:7" x14ac:dyDescent="0.2">
      <c r="A2" s="27" t="s">
        <v>528</v>
      </c>
      <c r="B2" s="27">
        <v>55800</v>
      </c>
      <c r="C2" s="27">
        <v>105</v>
      </c>
      <c r="D2" s="27">
        <v>471</v>
      </c>
      <c r="E2" s="27" t="s">
        <v>529</v>
      </c>
      <c r="F2" s="27" t="s">
        <v>530</v>
      </c>
    </row>
    <row r="3" spans="1:7" x14ac:dyDescent="0.2">
      <c r="A3" s="27" t="s">
        <v>531</v>
      </c>
      <c r="B3" s="27">
        <v>20400</v>
      </c>
      <c r="C3" s="27">
        <v>91</v>
      </c>
      <c r="D3" s="27">
        <v>339</v>
      </c>
      <c r="E3" s="27" t="s">
        <v>529</v>
      </c>
      <c r="F3" s="27" t="s">
        <v>530</v>
      </c>
    </row>
    <row r="4" spans="1:7" x14ac:dyDescent="0.2">
      <c r="A4" s="27" t="s">
        <v>532</v>
      </c>
      <c r="B4" s="27">
        <v>39000</v>
      </c>
      <c r="C4" s="27">
        <v>159</v>
      </c>
      <c r="D4" s="27">
        <v>499</v>
      </c>
      <c r="E4" s="27" t="s">
        <v>530</v>
      </c>
      <c r="F4" s="27" t="s">
        <v>530</v>
      </c>
    </row>
    <row r="5" spans="1:7" ht="14.25" customHeight="1" x14ac:dyDescent="0.2">
      <c r="A5" s="27" t="s">
        <v>533</v>
      </c>
      <c r="B5" s="27">
        <v>21500</v>
      </c>
      <c r="C5" s="27">
        <v>93</v>
      </c>
      <c r="D5" s="27">
        <v>239</v>
      </c>
      <c r="E5" s="27" t="s">
        <v>530</v>
      </c>
      <c r="F5" s="27" t="s">
        <v>529</v>
      </c>
    </row>
    <row r="6" spans="1:7" x14ac:dyDescent="0.2">
      <c r="A6" s="62" t="s">
        <v>534</v>
      </c>
      <c r="B6" s="27">
        <v>35000</v>
      </c>
      <c r="C6" s="27">
        <v>59</v>
      </c>
      <c r="D6" s="27">
        <v>532</v>
      </c>
      <c r="E6" s="27" t="s">
        <v>529</v>
      </c>
      <c r="F6" s="27" t="s">
        <v>530</v>
      </c>
    </row>
    <row r="7" spans="1:7" ht="24" x14ac:dyDescent="0.2">
      <c r="A7" s="62" t="s">
        <v>535</v>
      </c>
      <c r="B7" s="27">
        <v>32000</v>
      </c>
      <c r="C7" s="27">
        <v>104</v>
      </c>
      <c r="D7" s="27">
        <v>447</v>
      </c>
      <c r="E7" s="27" t="s">
        <v>529</v>
      </c>
      <c r="F7" s="27" t="s">
        <v>530</v>
      </c>
    </row>
    <row r="8" spans="1:7" x14ac:dyDescent="0.2">
      <c r="A8" s="27" t="s">
        <v>536</v>
      </c>
      <c r="B8" s="27">
        <v>15000</v>
      </c>
      <c r="C8" s="27">
        <v>78</v>
      </c>
      <c r="D8" s="27">
        <v>298</v>
      </c>
      <c r="E8" s="27" t="s">
        <v>529</v>
      </c>
      <c r="F8" s="27" t="s">
        <v>530</v>
      </c>
    </row>
    <row r="9" spans="1:7" ht="24" x14ac:dyDescent="0.2">
      <c r="A9" s="63" t="s">
        <v>537</v>
      </c>
      <c r="B9" s="27">
        <v>50000</v>
      </c>
      <c r="C9" s="27">
        <v>94</v>
      </c>
      <c r="D9" s="27">
        <v>495</v>
      </c>
      <c r="E9" s="27" t="s">
        <v>530</v>
      </c>
      <c r="F9" s="27" t="s">
        <v>530</v>
      </c>
    </row>
    <row r="10" spans="1:7" ht="24" x14ac:dyDescent="0.2">
      <c r="A10" s="62" t="s">
        <v>538</v>
      </c>
      <c r="B10" s="27">
        <v>39000</v>
      </c>
      <c r="C10" s="27">
        <v>139</v>
      </c>
      <c r="D10" s="27">
        <v>538</v>
      </c>
      <c r="E10" s="27" t="s">
        <v>529</v>
      </c>
      <c r="F10" s="27" t="s">
        <v>530</v>
      </c>
    </row>
    <row r="11" spans="1:7" ht="24" x14ac:dyDescent="0.2">
      <c r="A11" s="62" t="s">
        <v>539</v>
      </c>
      <c r="B11" s="27">
        <v>29000</v>
      </c>
      <c r="C11" s="27">
        <v>100</v>
      </c>
      <c r="D11" s="27">
        <v>289</v>
      </c>
      <c r="E11" s="27" t="s">
        <v>529</v>
      </c>
      <c r="F11" s="27" t="s">
        <v>530</v>
      </c>
    </row>
    <row r="12" spans="1:7" ht="24" x14ac:dyDescent="0.2">
      <c r="A12" s="62" t="s">
        <v>540</v>
      </c>
      <c r="B12" s="27">
        <v>21000</v>
      </c>
      <c r="C12" s="27">
        <v>69</v>
      </c>
      <c r="D12" s="27">
        <v>249</v>
      </c>
      <c r="E12" s="27" t="s">
        <v>530</v>
      </c>
      <c r="F12" s="27" t="s">
        <v>530</v>
      </c>
    </row>
    <row r="13" spans="1:7" ht="24" x14ac:dyDescent="0.2">
      <c r="A13" s="63" t="s">
        <v>541</v>
      </c>
      <c r="B13" s="27">
        <v>19200</v>
      </c>
      <c r="C13" s="27">
        <v>93</v>
      </c>
      <c r="D13" s="27">
        <v>314</v>
      </c>
      <c r="E13" s="27" t="s">
        <v>530</v>
      </c>
      <c r="F13" s="27" t="s">
        <v>530</v>
      </c>
    </row>
    <row r="14" spans="1:7" ht="48" x14ac:dyDescent="0.2">
      <c r="A14" s="27" t="s">
        <v>542</v>
      </c>
      <c r="B14" s="27">
        <v>220000</v>
      </c>
      <c r="C14" s="27">
        <v>145</v>
      </c>
      <c r="D14" s="27">
        <v>697</v>
      </c>
      <c r="E14" s="27" t="s">
        <v>543</v>
      </c>
      <c r="F14" s="27" t="s">
        <v>530</v>
      </c>
    </row>
    <row r="15" spans="1:7" x14ac:dyDescent="0.2">
      <c r="A15" s="27" t="s">
        <v>544</v>
      </c>
      <c r="B15" s="27">
        <v>86000</v>
      </c>
      <c r="C15" s="27">
        <v>82</v>
      </c>
      <c r="D15" s="27">
        <v>938</v>
      </c>
      <c r="E15" s="27" t="s">
        <v>530</v>
      </c>
      <c r="F15" s="27" t="s">
        <v>530</v>
      </c>
    </row>
    <row r="16" spans="1:7" x14ac:dyDescent="0.2">
      <c r="A16" s="27" t="s">
        <v>545</v>
      </c>
      <c r="B16" s="27">
        <v>91000</v>
      </c>
      <c r="C16" s="27">
        <v>74</v>
      </c>
      <c r="D16" s="27">
        <v>797</v>
      </c>
      <c r="E16" s="27" t="s">
        <v>530</v>
      </c>
      <c r="F16" s="27" t="s">
        <v>530</v>
      </c>
    </row>
    <row r="17" spans="1:6" x14ac:dyDescent="0.2">
      <c r="A17" s="27" t="s">
        <v>546</v>
      </c>
      <c r="B17" s="27">
        <f>SUM(B2:B16)</f>
        <v>773900</v>
      </c>
      <c r="C17" s="64">
        <f>SUM(C2:C16)</f>
        <v>1485</v>
      </c>
      <c r="D17" s="27">
        <f>SUM(D2:D16)</f>
        <v>7142</v>
      </c>
    </row>
    <row r="18" spans="1:6" ht="24" x14ac:dyDescent="0.2">
      <c r="A18" s="27" t="s">
        <v>547</v>
      </c>
      <c r="C18" s="32">
        <f>C17/B17</f>
        <v>1.9188525649308696E-3</v>
      </c>
    </row>
    <row r="20" spans="1:6" ht="24" x14ac:dyDescent="0.2">
      <c r="A20" s="27" t="s">
        <v>548</v>
      </c>
      <c r="B20" s="27" t="s">
        <v>549</v>
      </c>
      <c r="C20" s="27">
        <v>353</v>
      </c>
      <c r="D20" s="27">
        <v>1581</v>
      </c>
      <c r="F20" s="27" t="s">
        <v>530</v>
      </c>
    </row>
    <row r="21" spans="1:6" ht="24" x14ac:dyDescent="0.2">
      <c r="A21" s="27" t="s">
        <v>550</v>
      </c>
      <c r="B21" s="27" t="s">
        <v>549</v>
      </c>
      <c r="C21" s="27">
        <v>288</v>
      </c>
      <c r="D21" s="27">
        <v>1432</v>
      </c>
      <c r="F21" s="27" t="s">
        <v>530</v>
      </c>
    </row>
    <row r="22" spans="1:6" ht="24" x14ac:dyDescent="0.2">
      <c r="A22" s="27" t="s">
        <v>551</v>
      </c>
      <c r="C22" s="64">
        <f>C17+C20+C21</f>
        <v>2126</v>
      </c>
      <c r="D22" s="27">
        <f>D17+D20+D21</f>
        <v>10155</v>
      </c>
    </row>
    <row r="24" spans="1:6" ht="33" customHeight="1" x14ac:dyDescent="0.2">
      <c r="C24" s="1" t="s">
        <v>552</v>
      </c>
    </row>
    <row r="25" spans="1:6" ht="37.35" customHeight="1" x14ac:dyDescent="0.2">
      <c r="A25" s="27" t="s">
        <v>553</v>
      </c>
      <c r="B25" s="27">
        <v>44000</v>
      </c>
      <c r="C25" s="35">
        <f>$C$18*B25</f>
        <v>84.429512856958269</v>
      </c>
      <c r="D25" s="27">
        <v>142</v>
      </c>
      <c r="E25" s="27" t="s">
        <v>554</v>
      </c>
      <c r="F25" s="27" t="s">
        <v>530</v>
      </c>
    </row>
    <row r="26" spans="1:6" x14ac:dyDescent="0.2">
      <c r="A26" s="27" t="s">
        <v>555</v>
      </c>
      <c r="B26" s="27">
        <v>267000</v>
      </c>
      <c r="C26" s="35">
        <f>$C$18*B26</f>
        <v>512.33363483654216</v>
      </c>
      <c r="D26" s="27">
        <v>12790</v>
      </c>
      <c r="F26" s="27" t="s">
        <v>529</v>
      </c>
    </row>
    <row r="27" spans="1:6" x14ac:dyDescent="0.2">
      <c r="A27" s="27" t="s">
        <v>556</v>
      </c>
      <c r="B27" s="27">
        <v>121000</v>
      </c>
      <c r="C27" s="35">
        <f>$C$18*B27</f>
        <v>232.18116035663522</v>
      </c>
      <c r="D27" s="27">
        <v>950</v>
      </c>
      <c r="F27" s="27" t="s">
        <v>529</v>
      </c>
    </row>
    <row r="28" spans="1:6" ht="48" x14ac:dyDescent="0.2">
      <c r="A28" s="27" t="s">
        <v>557</v>
      </c>
      <c r="B28" s="27">
        <f>SUM(B25:B27)</f>
        <v>432000</v>
      </c>
      <c r="C28" s="65">
        <f>$C$18*B28</f>
        <v>828.94430805013565</v>
      </c>
    </row>
    <row r="29" spans="1:6" x14ac:dyDescent="0.2">
      <c r="C29" s="35"/>
    </row>
    <row r="30" spans="1:6" ht="48" x14ac:dyDescent="0.2">
      <c r="A30" s="27" t="s">
        <v>558</v>
      </c>
      <c r="C30" s="65">
        <f>C17+C22+C28</f>
        <v>4439.944308050136</v>
      </c>
    </row>
    <row r="32" spans="1:6" ht="55.9" customHeight="1" x14ac:dyDescent="0.2">
      <c r="A32" s="27" t="s">
        <v>559</v>
      </c>
    </row>
    <row r="33" spans="1:6" ht="16.149999999999999" customHeight="1" x14ac:dyDescent="0.2"/>
    <row r="34" spans="1:6" ht="36" x14ac:dyDescent="0.2">
      <c r="A34" s="27" t="s">
        <v>560</v>
      </c>
    </row>
    <row r="35" spans="1:6" x14ac:dyDescent="0.2">
      <c r="A35" s="27" t="s">
        <v>561</v>
      </c>
      <c r="F35" s="27" t="s">
        <v>529</v>
      </c>
    </row>
  </sheetData>
  <hyperlinks>
    <hyperlink ref="A9" r:id="rId1" location="cite_note-14" xr:uid="{00000000-0004-0000-0400-000000000000}"/>
    <hyperlink ref="A13" r:id="rId2" location="cite_note-18" xr:uid="{00000000-0004-0000-0400-000001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W26"/>
  <sheetViews>
    <sheetView topLeftCell="A4" zoomScale="125" zoomScaleNormal="125" workbookViewId="0">
      <selection activeCell="H23" sqref="H23"/>
    </sheetView>
  </sheetViews>
  <sheetFormatPr defaultColWidth="11.7109375" defaultRowHeight="12.75" x14ac:dyDescent="0.2"/>
  <cols>
    <col min="1" max="1" width="32.42578125" style="1" customWidth="1"/>
    <col min="2" max="2" width="18.140625" style="1" customWidth="1"/>
    <col min="3" max="3" width="7.42578125" style="1" customWidth="1"/>
    <col min="4" max="4" width="11" style="1" customWidth="1"/>
    <col min="5" max="5" width="4.85546875" style="1" customWidth="1"/>
    <col min="6" max="6" width="8.85546875" style="66" customWidth="1"/>
    <col min="7" max="7" width="5.5703125" style="66" customWidth="1"/>
    <col min="8" max="10" width="11.5703125" style="1" customWidth="1"/>
    <col min="11" max="257" width="11.5703125" style="5" customWidth="1"/>
  </cols>
  <sheetData>
    <row r="1" spans="1:10" ht="68.25" x14ac:dyDescent="0.2">
      <c r="A1" s="7"/>
      <c r="B1" s="7"/>
      <c r="C1" s="7"/>
      <c r="D1" s="7" t="s">
        <v>562</v>
      </c>
      <c r="E1" s="7" t="s">
        <v>563</v>
      </c>
      <c r="F1" s="67" t="s">
        <v>564</v>
      </c>
      <c r="G1" s="67" t="s">
        <v>565</v>
      </c>
      <c r="H1" s="7" t="s">
        <v>566</v>
      </c>
      <c r="I1" s="1" t="s">
        <v>567</v>
      </c>
      <c r="J1" s="1" t="s">
        <v>568</v>
      </c>
    </row>
    <row r="2" spans="1:10" x14ac:dyDescent="0.2">
      <c r="A2" s="7" t="s">
        <v>569</v>
      </c>
      <c r="B2" s="7" t="s">
        <v>570</v>
      </c>
      <c r="C2" s="7" t="s">
        <v>571</v>
      </c>
      <c r="D2" s="7">
        <v>111000</v>
      </c>
      <c r="E2" s="68">
        <f t="shared" ref="E2:E20" si="0">D2/$D$21</f>
        <v>0.16285211267605634</v>
      </c>
      <c r="F2" s="67">
        <v>16000</v>
      </c>
      <c r="G2" s="68">
        <f t="shared" ref="G2:G20" si="1">F2/$F$21</f>
        <v>4.9200492004920049E-2</v>
      </c>
      <c r="H2" s="7" t="s">
        <v>572</v>
      </c>
    </row>
    <row r="3" spans="1:10" x14ac:dyDescent="0.2">
      <c r="A3" s="7" t="s">
        <v>573</v>
      </c>
      <c r="B3" s="7" t="s">
        <v>574</v>
      </c>
      <c r="C3" s="7" t="s">
        <v>571</v>
      </c>
      <c r="D3" s="7">
        <v>172000</v>
      </c>
      <c r="E3" s="68">
        <f t="shared" si="0"/>
        <v>0.25234741784037557</v>
      </c>
      <c r="F3" s="67">
        <v>136000</v>
      </c>
      <c r="G3" s="68">
        <f t="shared" si="1"/>
        <v>0.41820418204182042</v>
      </c>
      <c r="H3" s="7" t="s">
        <v>572</v>
      </c>
    </row>
    <row r="4" spans="1:10" x14ac:dyDescent="0.2">
      <c r="A4" s="7" t="s">
        <v>575</v>
      </c>
      <c r="B4" s="7" t="s">
        <v>576</v>
      </c>
      <c r="C4" s="7" t="s">
        <v>571</v>
      </c>
      <c r="D4" s="7">
        <v>0</v>
      </c>
      <c r="E4" s="68">
        <f t="shared" si="0"/>
        <v>0</v>
      </c>
      <c r="F4" s="67">
        <v>0</v>
      </c>
      <c r="G4" s="68">
        <f t="shared" si="1"/>
        <v>0</v>
      </c>
      <c r="H4" s="7" t="s">
        <v>572</v>
      </c>
      <c r="I4" s="1" t="s">
        <v>577</v>
      </c>
    </row>
    <row r="5" spans="1:10" x14ac:dyDescent="0.2">
      <c r="A5" s="7" t="s">
        <v>578</v>
      </c>
      <c r="B5" s="7" t="s">
        <v>579</v>
      </c>
      <c r="C5" s="7" t="s">
        <v>571</v>
      </c>
      <c r="D5" s="7">
        <v>33500</v>
      </c>
      <c r="E5" s="68">
        <f t="shared" si="0"/>
        <v>4.9149061032863851E-2</v>
      </c>
      <c r="F5" s="67">
        <v>36500</v>
      </c>
      <c r="G5" s="68">
        <f t="shared" si="1"/>
        <v>0.11223862238622387</v>
      </c>
      <c r="H5" s="7" t="s">
        <v>572</v>
      </c>
    </row>
    <row r="6" spans="1:10" x14ac:dyDescent="0.2">
      <c r="A6" s="7" t="s">
        <v>580</v>
      </c>
      <c r="B6" s="7" t="s">
        <v>581</v>
      </c>
      <c r="C6" s="7" t="s">
        <v>571</v>
      </c>
      <c r="D6" s="7">
        <v>6400</v>
      </c>
      <c r="E6" s="68">
        <f t="shared" si="0"/>
        <v>9.3896713615023476E-3</v>
      </c>
      <c r="F6" s="67">
        <v>0</v>
      </c>
      <c r="G6" s="68">
        <f t="shared" si="1"/>
        <v>0</v>
      </c>
      <c r="H6" s="7" t="s">
        <v>582</v>
      </c>
      <c r="I6" s="69" t="s">
        <v>583</v>
      </c>
    </row>
    <row r="7" spans="1:10" ht="11.65" customHeight="1" x14ac:dyDescent="0.2">
      <c r="A7" s="7" t="s">
        <v>584</v>
      </c>
      <c r="B7" s="7" t="s">
        <v>585</v>
      </c>
      <c r="C7" s="7" t="s">
        <v>571</v>
      </c>
      <c r="D7" s="7">
        <v>0</v>
      </c>
      <c r="E7" s="68">
        <f t="shared" si="0"/>
        <v>0</v>
      </c>
      <c r="F7" s="67">
        <v>0</v>
      </c>
      <c r="G7" s="68">
        <f t="shared" si="1"/>
        <v>0</v>
      </c>
      <c r="H7" s="7" t="s">
        <v>572</v>
      </c>
      <c r="I7" s="1" t="s">
        <v>586</v>
      </c>
    </row>
    <row r="8" spans="1:10" x14ac:dyDescent="0.2">
      <c r="A8" s="7" t="s">
        <v>587</v>
      </c>
      <c r="B8" s="7" t="s">
        <v>588</v>
      </c>
      <c r="C8" s="7" t="s">
        <v>571</v>
      </c>
      <c r="D8" s="7">
        <v>58000</v>
      </c>
      <c r="E8" s="68">
        <f t="shared" si="0"/>
        <v>8.509389671361503E-2</v>
      </c>
      <c r="F8" s="67">
        <v>19000</v>
      </c>
      <c r="G8" s="68">
        <f t="shared" si="1"/>
        <v>5.8425584255842558E-2</v>
      </c>
      <c r="H8" s="7" t="s">
        <v>572</v>
      </c>
    </row>
    <row r="9" spans="1:10" x14ac:dyDescent="0.2">
      <c r="A9" s="7" t="s">
        <v>589</v>
      </c>
      <c r="B9" s="7" t="s">
        <v>590</v>
      </c>
      <c r="C9" s="7" t="s">
        <v>571</v>
      </c>
      <c r="D9" s="7">
        <v>0</v>
      </c>
      <c r="E9" s="68">
        <f t="shared" si="0"/>
        <v>0</v>
      </c>
      <c r="F9" s="67">
        <v>0</v>
      </c>
      <c r="G9" s="68">
        <f t="shared" si="1"/>
        <v>0</v>
      </c>
      <c r="H9" s="7" t="s">
        <v>572</v>
      </c>
      <c r="I9" s="69" t="s">
        <v>591</v>
      </c>
    </row>
    <row r="10" spans="1:10" x14ac:dyDescent="0.2">
      <c r="A10" s="7" t="s">
        <v>592</v>
      </c>
      <c r="B10" s="7" t="s">
        <v>593</v>
      </c>
      <c r="C10" s="7" t="s">
        <v>571</v>
      </c>
      <c r="D10" s="7">
        <v>6400</v>
      </c>
      <c r="E10" s="68">
        <f t="shared" si="0"/>
        <v>9.3896713615023476E-3</v>
      </c>
      <c r="F10" s="67">
        <v>5000</v>
      </c>
      <c r="G10" s="68">
        <f t="shared" si="1"/>
        <v>1.5375153751537515E-2</v>
      </c>
      <c r="H10" s="7" t="s">
        <v>572</v>
      </c>
    </row>
    <row r="11" spans="1:10" x14ac:dyDescent="0.2">
      <c r="A11" s="7" t="s">
        <v>594</v>
      </c>
      <c r="B11" s="7" t="s">
        <v>595</v>
      </c>
      <c r="C11" s="7" t="s">
        <v>571</v>
      </c>
      <c r="D11" s="7">
        <v>48500</v>
      </c>
      <c r="E11" s="68">
        <f t="shared" si="0"/>
        <v>7.115610328638497E-2</v>
      </c>
      <c r="F11" s="67">
        <v>14600</v>
      </c>
      <c r="G11" s="68">
        <f t="shared" si="1"/>
        <v>4.4895448954489547E-2</v>
      </c>
      <c r="H11" s="7" t="s">
        <v>572</v>
      </c>
    </row>
    <row r="12" spans="1:10" x14ac:dyDescent="0.2">
      <c r="A12" s="7" t="s">
        <v>596</v>
      </c>
      <c r="B12" s="7" t="s">
        <v>597</v>
      </c>
      <c r="C12" s="7" t="s">
        <v>571</v>
      </c>
      <c r="D12" s="7">
        <v>20200</v>
      </c>
      <c r="E12" s="68">
        <f t="shared" si="0"/>
        <v>2.9636150234741785E-2</v>
      </c>
      <c r="F12" s="67">
        <v>12100</v>
      </c>
      <c r="G12" s="68">
        <f t="shared" si="1"/>
        <v>3.720787207872079E-2</v>
      </c>
      <c r="H12" s="7" t="s">
        <v>572</v>
      </c>
    </row>
    <row r="13" spans="1:10" x14ac:dyDescent="0.2">
      <c r="A13" s="7" t="s">
        <v>598</v>
      </c>
      <c r="B13" s="7" t="s">
        <v>599</v>
      </c>
      <c r="C13" s="7" t="s">
        <v>571</v>
      </c>
      <c r="D13" s="7">
        <v>10400</v>
      </c>
      <c r="E13" s="68">
        <f t="shared" si="0"/>
        <v>1.5258215962441314E-2</v>
      </c>
      <c r="F13" s="67">
        <v>10400</v>
      </c>
      <c r="G13" s="68">
        <f t="shared" si="1"/>
        <v>3.1980319803198029E-2</v>
      </c>
      <c r="H13" s="7" t="s">
        <v>572</v>
      </c>
    </row>
    <row r="14" spans="1:10" x14ac:dyDescent="0.2">
      <c r="A14" s="7" t="s">
        <v>600</v>
      </c>
      <c r="B14" s="7" t="s">
        <v>601</v>
      </c>
      <c r="C14" s="7" t="s">
        <v>602</v>
      </c>
      <c r="D14" s="7">
        <v>0</v>
      </c>
      <c r="E14" s="68">
        <f t="shared" si="0"/>
        <v>0</v>
      </c>
      <c r="F14" s="67">
        <v>0</v>
      </c>
      <c r="G14" s="68">
        <f t="shared" si="1"/>
        <v>0</v>
      </c>
      <c r="H14" s="7" t="s">
        <v>572</v>
      </c>
      <c r="I14" s="1" t="s">
        <v>577</v>
      </c>
    </row>
    <row r="15" spans="1:10" x14ac:dyDescent="0.2">
      <c r="A15" s="7" t="s">
        <v>603</v>
      </c>
      <c r="B15" s="7" t="s">
        <v>604</v>
      </c>
      <c r="C15" s="7" t="s">
        <v>605</v>
      </c>
      <c r="D15" s="7">
        <v>46400</v>
      </c>
      <c r="E15" s="68">
        <f t="shared" si="0"/>
        <v>6.8075117370892016E-2</v>
      </c>
      <c r="F15" s="67">
        <v>6000</v>
      </c>
      <c r="G15" s="68">
        <f t="shared" si="1"/>
        <v>1.8450184501845018E-2</v>
      </c>
      <c r="H15" s="7" t="s">
        <v>572</v>
      </c>
    </row>
    <row r="16" spans="1:10" x14ac:dyDescent="0.2">
      <c r="A16" s="7" t="s">
        <v>606</v>
      </c>
      <c r="B16" s="7" t="s">
        <v>607</v>
      </c>
      <c r="C16" s="7" t="s">
        <v>605</v>
      </c>
      <c r="D16" s="7">
        <v>64000</v>
      </c>
      <c r="E16" s="68">
        <f t="shared" si="0"/>
        <v>9.3896713615023469E-2</v>
      </c>
      <c r="F16" s="67">
        <v>17000</v>
      </c>
      <c r="G16" s="68">
        <f t="shared" si="1"/>
        <v>5.2275522755227552E-2</v>
      </c>
      <c r="H16" s="7" t="s">
        <v>572</v>
      </c>
    </row>
    <row r="17" spans="1:9" x14ac:dyDescent="0.2">
      <c r="A17" s="7" t="s">
        <v>608</v>
      </c>
      <c r="B17" s="7" t="s">
        <v>609</v>
      </c>
      <c r="C17" s="7" t="s">
        <v>605</v>
      </c>
      <c r="D17" s="7">
        <v>68500</v>
      </c>
      <c r="E17" s="68">
        <f t="shared" si="0"/>
        <v>0.10049882629107981</v>
      </c>
      <c r="F17" s="67">
        <v>38000</v>
      </c>
      <c r="G17" s="68">
        <f t="shared" si="1"/>
        <v>0.11685116851168512</v>
      </c>
      <c r="H17" s="7" t="s">
        <v>582</v>
      </c>
      <c r="I17" s="69" t="s">
        <v>610</v>
      </c>
    </row>
    <row r="18" spans="1:9" x14ac:dyDescent="0.2">
      <c r="A18" s="7" t="s">
        <v>611</v>
      </c>
      <c r="B18" s="7" t="s">
        <v>612</v>
      </c>
      <c r="C18" s="7" t="s">
        <v>605</v>
      </c>
      <c r="D18" s="7">
        <v>11000</v>
      </c>
      <c r="E18" s="68">
        <f t="shared" si="0"/>
        <v>1.613849765258216E-2</v>
      </c>
      <c r="F18" s="67">
        <v>6400</v>
      </c>
      <c r="G18" s="68">
        <f t="shared" si="1"/>
        <v>1.968019680196802E-2</v>
      </c>
      <c r="H18" s="7" t="s">
        <v>582</v>
      </c>
      <c r="I18" s="69" t="s">
        <v>613</v>
      </c>
    </row>
    <row r="19" spans="1:9" x14ac:dyDescent="0.2">
      <c r="A19" s="7" t="s">
        <v>614</v>
      </c>
      <c r="B19" s="7" t="s">
        <v>615</v>
      </c>
      <c r="C19" s="7" t="s">
        <v>605</v>
      </c>
      <c r="D19" s="7">
        <v>13800</v>
      </c>
      <c r="E19" s="68">
        <f t="shared" si="0"/>
        <v>2.0246478873239437E-2</v>
      </c>
      <c r="F19" s="67">
        <v>3200</v>
      </c>
      <c r="G19" s="68">
        <f t="shared" si="1"/>
        <v>9.8400984009840101E-3</v>
      </c>
      <c r="H19" s="7" t="s">
        <v>572</v>
      </c>
    </row>
    <row r="20" spans="1:9" x14ac:dyDescent="0.2">
      <c r="A20" s="7" t="s">
        <v>616</v>
      </c>
      <c r="B20" s="7" t="s">
        <v>617</v>
      </c>
      <c r="C20" s="7" t="s">
        <v>571</v>
      </c>
      <c r="D20" s="7">
        <v>11500</v>
      </c>
      <c r="E20" s="68">
        <f t="shared" si="0"/>
        <v>1.6872065727699531E-2</v>
      </c>
      <c r="F20" s="67">
        <v>5000</v>
      </c>
      <c r="G20" s="68">
        <f t="shared" si="1"/>
        <v>1.5375153751537515E-2</v>
      </c>
      <c r="H20" s="7" t="s">
        <v>582</v>
      </c>
      <c r="I20" s="69" t="s">
        <v>618</v>
      </c>
    </row>
    <row r="21" spans="1:9" x14ac:dyDescent="0.2">
      <c r="D21" s="1">
        <f>SUM(D2:D20)</f>
        <v>681600</v>
      </c>
      <c r="F21" s="1">
        <f>SUM(F2:F20)</f>
        <v>325200</v>
      </c>
    </row>
    <row r="22" spans="1:9" ht="11.65" customHeight="1" x14ac:dyDescent="0.2">
      <c r="A22" s="5" t="s">
        <v>619</v>
      </c>
      <c r="D22" s="1">
        <f>E22*D21</f>
        <v>34080</v>
      </c>
      <c r="E22" s="1">
        <v>0.05</v>
      </c>
    </row>
    <row r="23" spans="1:9" ht="11.65" customHeight="1" x14ac:dyDescent="0.2">
      <c r="A23" s="5"/>
    </row>
    <row r="24" spans="1:9" x14ac:dyDescent="0.2">
      <c r="A24" s="1" t="s">
        <v>620</v>
      </c>
    </row>
    <row r="26" spans="1:9" x14ac:dyDescent="0.2">
      <c r="A26" s="7" t="s">
        <v>621</v>
      </c>
      <c r="B26" s="7" t="s">
        <v>622</v>
      </c>
      <c r="C26" s="7" t="s">
        <v>571</v>
      </c>
      <c r="D26" s="7"/>
      <c r="E26" s="7"/>
      <c r="F26" s="67"/>
      <c r="G26" s="67"/>
      <c r="H26" s="7"/>
      <c r="I26" s="69" t="s">
        <v>623</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W18"/>
  <sheetViews>
    <sheetView zoomScale="125" zoomScaleNormal="125" workbookViewId="0">
      <selection activeCell="A19" sqref="A19"/>
    </sheetView>
  </sheetViews>
  <sheetFormatPr defaultColWidth="11.7109375" defaultRowHeight="12.75" x14ac:dyDescent="0.2"/>
  <cols>
    <col min="1" max="1" width="26.42578125" style="70" customWidth="1"/>
    <col min="2" max="2" width="18.28515625" style="70" customWidth="1"/>
    <col min="3" max="3" width="17.85546875" style="70" customWidth="1"/>
    <col min="4" max="4" width="12.5703125" style="70" customWidth="1"/>
    <col min="5" max="5" width="34.85546875" style="70" customWidth="1"/>
    <col min="6" max="257" width="11.5703125" style="71" customWidth="1"/>
  </cols>
  <sheetData>
    <row r="1" spans="1:5" ht="19.7" customHeight="1" x14ac:dyDescent="0.2">
      <c r="A1" s="70" t="s">
        <v>624</v>
      </c>
      <c r="B1" s="70" t="s">
        <v>625</v>
      </c>
      <c r="C1" s="70" t="s">
        <v>626</v>
      </c>
      <c r="D1" s="70" t="s">
        <v>627</v>
      </c>
      <c r="E1" s="70" t="s">
        <v>628</v>
      </c>
    </row>
    <row r="2" spans="1:5" x14ac:dyDescent="0.2">
      <c r="A2" s="70" t="s">
        <v>629</v>
      </c>
      <c r="B2" s="70" t="s">
        <v>630</v>
      </c>
      <c r="C2" s="70">
        <v>0</v>
      </c>
    </row>
    <row r="3" spans="1:5" x14ac:dyDescent="0.2">
      <c r="A3" s="70" t="s">
        <v>631</v>
      </c>
      <c r="B3" s="70" t="s">
        <v>632</v>
      </c>
      <c r="C3" s="70">
        <v>4800</v>
      </c>
      <c r="D3" s="70" t="s">
        <v>633</v>
      </c>
    </row>
    <row r="4" spans="1:5" x14ac:dyDescent="0.2">
      <c r="A4" s="70" t="s">
        <v>634</v>
      </c>
      <c r="B4" s="70" t="s">
        <v>635</v>
      </c>
      <c r="C4" s="70">
        <v>0</v>
      </c>
    </row>
    <row r="5" spans="1:5" x14ac:dyDescent="0.2">
      <c r="A5" s="70" t="s">
        <v>636</v>
      </c>
      <c r="B5" s="70" t="s">
        <v>637</v>
      </c>
      <c r="C5" s="70">
        <v>6400</v>
      </c>
      <c r="D5" s="70" t="s">
        <v>633</v>
      </c>
    </row>
    <row r="6" spans="1:5" x14ac:dyDescent="0.2">
      <c r="A6" s="70" t="s">
        <v>638</v>
      </c>
      <c r="B6" s="70" t="s">
        <v>639</v>
      </c>
      <c r="C6" s="70">
        <v>0</v>
      </c>
    </row>
    <row r="7" spans="1:5" x14ac:dyDescent="0.2">
      <c r="A7" s="70" t="s">
        <v>640</v>
      </c>
      <c r="B7" s="70" t="s">
        <v>641</v>
      </c>
      <c r="C7" s="70">
        <v>0</v>
      </c>
    </row>
    <row r="8" spans="1:5" x14ac:dyDescent="0.2">
      <c r="A8" s="70" t="s">
        <v>642</v>
      </c>
      <c r="B8" s="70" t="s">
        <v>643</v>
      </c>
      <c r="C8" s="70">
        <v>0</v>
      </c>
    </row>
    <row r="9" spans="1:5" x14ac:dyDescent="0.2">
      <c r="A9" s="70" t="s">
        <v>644</v>
      </c>
      <c r="B9" s="70" t="s">
        <v>645</v>
      </c>
      <c r="C9" s="70">
        <v>7400</v>
      </c>
      <c r="D9" s="70" t="s">
        <v>646</v>
      </c>
    </row>
    <row r="10" spans="1:5" x14ac:dyDescent="0.2">
      <c r="A10" s="70" t="s">
        <v>647</v>
      </c>
      <c r="B10" s="70" t="s">
        <v>648</v>
      </c>
      <c r="C10" s="70">
        <v>4800</v>
      </c>
      <c r="D10" s="70" t="s">
        <v>633</v>
      </c>
    </row>
    <row r="11" spans="1:5" x14ac:dyDescent="0.2">
      <c r="A11" s="70" t="s">
        <v>649</v>
      </c>
      <c r="B11" s="70" t="s">
        <v>650</v>
      </c>
      <c r="C11" s="70">
        <v>3200</v>
      </c>
      <c r="D11" s="70" t="s">
        <v>633</v>
      </c>
    </row>
    <row r="12" spans="1:5" x14ac:dyDescent="0.2">
      <c r="A12" s="70" t="s">
        <v>651</v>
      </c>
      <c r="B12" s="70" t="s">
        <v>652</v>
      </c>
      <c r="C12" s="70">
        <v>0</v>
      </c>
    </row>
    <row r="13" spans="1:5" x14ac:dyDescent="0.2">
      <c r="A13" s="70" t="s">
        <v>653</v>
      </c>
      <c r="C13" s="70">
        <v>0</v>
      </c>
    </row>
    <row r="14" spans="1:5" x14ac:dyDescent="0.2">
      <c r="A14" s="70" t="s">
        <v>654</v>
      </c>
      <c r="B14" s="70" t="s">
        <v>655</v>
      </c>
      <c r="C14" s="70">
        <v>0</v>
      </c>
    </row>
    <row r="15" spans="1:5" x14ac:dyDescent="0.2">
      <c r="A15" s="70" t="s">
        <v>656</v>
      </c>
      <c r="B15" s="70" t="s">
        <v>657</v>
      </c>
      <c r="C15" s="70">
        <v>0</v>
      </c>
    </row>
    <row r="16" spans="1:5" x14ac:dyDescent="0.2">
      <c r="A16" s="70" t="s">
        <v>658</v>
      </c>
      <c r="B16" s="70" t="s">
        <v>659</v>
      </c>
      <c r="C16" s="70">
        <v>0</v>
      </c>
    </row>
    <row r="17" spans="1:3" x14ac:dyDescent="0.2">
      <c r="A17" s="70" t="s">
        <v>660</v>
      </c>
      <c r="B17" s="70" t="s">
        <v>661</v>
      </c>
      <c r="C17" s="70">
        <v>0</v>
      </c>
    </row>
    <row r="18" spans="1:3" x14ac:dyDescent="0.2">
      <c r="A18" s="70" t="s">
        <v>662</v>
      </c>
      <c r="B18" s="70" t="s">
        <v>663</v>
      </c>
      <c r="C18" s="70">
        <v>0</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W41"/>
  <sheetViews>
    <sheetView topLeftCell="A26" zoomScale="125" zoomScaleNormal="125" workbookViewId="0">
      <selection activeCell="J15" sqref="J15"/>
    </sheetView>
  </sheetViews>
  <sheetFormatPr defaultColWidth="11.7109375" defaultRowHeight="12.75" x14ac:dyDescent="0.2"/>
  <cols>
    <col min="1" max="1" width="11.5703125" style="71" customWidth="1"/>
    <col min="2" max="2" width="9.5703125" style="71" customWidth="1"/>
    <col min="3" max="3" width="9.85546875" style="71" customWidth="1"/>
    <col min="4" max="4" width="9.42578125" style="71" customWidth="1"/>
    <col min="5" max="5" width="8.42578125" style="71" customWidth="1"/>
    <col min="6" max="6" width="5.140625" style="71" customWidth="1"/>
    <col min="7" max="7" width="10.140625" style="71" customWidth="1"/>
    <col min="8" max="257" width="11.5703125" style="71" customWidth="1"/>
  </cols>
  <sheetData>
    <row r="1" spans="1:10" x14ac:dyDescent="0.2">
      <c r="A1" s="71" t="s">
        <v>664</v>
      </c>
    </row>
    <row r="2" spans="1:10" x14ac:dyDescent="0.2">
      <c r="A2" s="72"/>
    </row>
    <row r="3" spans="1:10" x14ac:dyDescent="0.2">
      <c r="A3" s="73" t="s">
        <v>665</v>
      </c>
    </row>
    <row r="4" spans="1:10" x14ac:dyDescent="0.2">
      <c r="A4" s="72" t="s">
        <v>666</v>
      </c>
    </row>
    <row r="5" spans="1:10" x14ac:dyDescent="0.2">
      <c r="A5" s="73" t="s">
        <v>667</v>
      </c>
    </row>
    <row r="7" spans="1:10" x14ac:dyDescent="0.2">
      <c r="A7" s="71" t="s">
        <v>668</v>
      </c>
    </row>
    <row r="8" spans="1:10" x14ac:dyDescent="0.2">
      <c r="A8" s="71" t="s">
        <v>669</v>
      </c>
    </row>
    <row r="9" spans="1:10" x14ac:dyDescent="0.2">
      <c r="A9" s="71" t="s">
        <v>670</v>
      </c>
    </row>
    <row r="10" spans="1:10" x14ac:dyDescent="0.2">
      <c r="A10" s="71" t="s">
        <v>671</v>
      </c>
    </row>
    <row r="12" spans="1:10" x14ac:dyDescent="0.2">
      <c r="A12" s="74" t="s">
        <v>672</v>
      </c>
    </row>
    <row r="13" spans="1:10" x14ac:dyDescent="0.2">
      <c r="A13" s="72" t="s">
        <v>673</v>
      </c>
    </row>
    <row r="14" spans="1:10" x14ac:dyDescent="0.2">
      <c r="A14" s="74" t="s">
        <v>674</v>
      </c>
      <c r="H14" s="71">
        <v>122000</v>
      </c>
    </row>
    <row r="15" spans="1:10" ht="45" x14ac:dyDescent="0.2">
      <c r="A15" s="74" t="s">
        <v>675</v>
      </c>
      <c r="B15" s="75" t="s">
        <v>676</v>
      </c>
      <c r="C15" s="75" t="s">
        <v>677</v>
      </c>
      <c r="D15" s="75" t="s">
        <v>678</v>
      </c>
      <c r="E15" s="75" t="s">
        <v>679</v>
      </c>
      <c r="G15" s="74" t="s">
        <v>680</v>
      </c>
      <c r="H15" s="74" t="s">
        <v>681</v>
      </c>
      <c r="I15" s="74" t="s">
        <v>682</v>
      </c>
      <c r="J15" s="71" t="s">
        <v>683</v>
      </c>
    </row>
    <row r="16" spans="1:10" ht="22.5" x14ac:dyDescent="0.2">
      <c r="A16" s="74" t="s">
        <v>684</v>
      </c>
      <c r="B16" s="76">
        <v>4.2999999999999997E-2</v>
      </c>
      <c r="C16" s="76">
        <v>0.14174999999999999</v>
      </c>
      <c r="D16" s="76">
        <v>2.5000000000000001E-2</v>
      </c>
      <c r="E16" s="76">
        <v>0.20974999999999999</v>
      </c>
    </row>
    <row r="17" spans="1:9" x14ac:dyDescent="0.2">
      <c r="A17" s="74" t="s">
        <v>685</v>
      </c>
      <c r="B17" s="74" t="s">
        <v>685</v>
      </c>
      <c r="C17" s="74" t="s">
        <v>685</v>
      </c>
      <c r="D17" s="74" t="s">
        <v>685</v>
      </c>
    </row>
    <row r="18" spans="1:9" ht="22.5" x14ac:dyDescent="0.2">
      <c r="A18" s="74" t="s">
        <v>686</v>
      </c>
      <c r="B18" s="74" t="s">
        <v>687</v>
      </c>
      <c r="C18" s="74" t="s">
        <v>688</v>
      </c>
      <c r="D18" s="74" t="s">
        <v>689</v>
      </c>
      <c r="E18" s="74" t="s">
        <v>690</v>
      </c>
    </row>
    <row r="19" spans="1:9" x14ac:dyDescent="0.2">
      <c r="A19" s="74" t="s">
        <v>685</v>
      </c>
      <c r="B19" s="74" t="s">
        <v>685</v>
      </c>
      <c r="C19" s="74" t="s">
        <v>685</v>
      </c>
      <c r="D19" s="74" t="s">
        <v>685</v>
      </c>
    </row>
    <row r="20" spans="1:9" ht="22.5" x14ac:dyDescent="0.2">
      <c r="A20" s="74" t="s">
        <v>691</v>
      </c>
      <c r="B20" s="76">
        <v>4.9000000000000002E-2</v>
      </c>
      <c r="C20" s="76">
        <v>0.16028999999999999</v>
      </c>
      <c r="D20" s="76">
        <v>2.5000000000000001E-2</v>
      </c>
      <c r="E20" s="76">
        <v>0.18529000000000001</v>
      </c>
      <c r="G20" s="77">
        <f>E20-$E$20</f>
        <v>0</v>
      </c>
    </row>
    <row r="21" spans="1:9" x14ac:dyDescent="0.2">
      <c r="A21" s="74" t="s">
        <v>685</v>
      </c>
      <c r="B21" s="74" t="s">
        <v>685</v>
      </c>
      <c r="C21" s="74" t="s">
        <v>685</v>
      </c>
      <c r="D21" s="74" t="s">
        <v>685</v>
      </c>
    </row>
    <row r="22" spans="1:9" ht="22.5" x14ac:dyDescent="0.2">
      <c r="A22" s="74" t="s">
        <v>692</v>
      </c>
      <c r="B22" s="74" t="s">
        <v>693</v>
      </c>
      <c r="C22" s="74" t="s">
        <v>694</v>
      </c>
      <c r="D22" s="74" t="s">
        <v>689</v>
      </c>
      <c r="E22" s="74" t="s">
        <v>695</v>
      </c>
      <c r="G22" s="71" t="s">
        <v>362</v>
      </c>
    </row>
    <row r="23" spans="1:9" x14ac:dyDescent="0.2">
      <c r="A23" s="74" t="s">
        <v>685</v>
      </c>
      <c r="B23" s="74" t="s">
        <v>685</v>
      </c>
      <c r="C23" s="74" t="s">
        <v>685</v>
      </c>
      <c r="D23" s="74" t="s">
        <v>685</v>
      </c>
    </row>
    <row r="24" spans="1:9" ht="33.75" x14ac:dyDescent="0.2">
      <c r="A24" s="74" t="s">
        <v>696</v>
      </c>
      <c r="B24" s="76">
        <v>4.9000000000000002E-2</v>
      </c>
      <c r="C24" s="76">
        <v>0.21</v>
      </c>
      <c r="D24" s="76">
        <v>2.5000000000000001E-2</v>
      </c>
      <c r="E24" s="76">
        <v>0.23499999999999999</v>
      </c>
      <c r="G24" s="77">
        <f>E24-$E$20</f>
        <v>4.9709999999999976E-2</v>
      </c>
      <c r="H24" s="78">
        <f>$H$14*G24</f>
        <v>6064.6199999999972</v>
      </c>
      <c r="I24" s="71">
        <v>6000</v>
      </c>
    </row>
    <row r="25" spans="1:9" ht="33.75" x14ac:dyDescent="0.2">
      <c r="A25" s="74" t="s">
        <v>697</v>
      </c>
      <c r="B25" s="74" t="s">
        <v>693</v>
      </c>
      <c r="C25" s="74" t="s">
        <v>698</v>
      </c>
      <c r="D25" s="74" t="s">
        <v>689</v>
      </c>
      <c r="E25" s="74" t="s">
        <v>699</v>
      </c>
      <c r="G25" s="71" t="s">
        <v>362</v>
      </c>
      <c r="H25" s="71" t="s">
        <v>362</v>
      </c>
    </row>
    <row r="26" spans="1:9" x14ac:dyDescent="0.2">
      <c r="A26" s="74" t="s">
        <v>685</v>
      </c>
      <c r="B26" s="74" t="s">
        <v>685</v>
      </c>
      <c r="C26" s="74" t="s">
        <v>685</v>
      </c>
      <c r="D26" s="74" t="s">
        <v>685</v>
      </c>
    </row>
    <row r="27" spans="1:9" ht="22.5" x14ac:dyDescent="0.2">
      <c r="A27" s="74" t="s">
        <v>700</v>
      </c>
      <c r="B27" s="76">
        <v>5.0999999999999997E-2</v>
      </c>
      <c r="C27" s="76">
        <v>0.21</v>
      </c>
      <c r="D27" s="76">
        <v>2.5000000000000001E-2</v>
      </c>
      <c r="E27" s="76">
        <v>0.23499999999999999</v>
      </c>
      <c r="G27" s="77">
        <f>E27-$E$20</f>
        <v>4.9709999999999976E-2</v>
      </c>
      <c r="H27" s="78">
        <f>$H$14*G27</f>
        <v>6064.6199999999972</v>
      </c>
      <c r="I27" s="71">
        <v>6000</v>
      </c>
    </row>
    <row r="28" spans="1:9" ht="22.5" x14ac:dyDescent="0.2">
      <c r="A28" s="74" t="s">
        <v>701</v>
      </c>
      <c r="B28" s="74" t="s">
        <v>702</v>
      </c>
      <c r="C28" s="74" t="s">
        <v>698</v>
      </c>
      <c r="D28" s="74" t="s">
        <v>689</v>
      </c>
      <c r="E28" s="74" t="s">
        <v>703</v>
      </c>
      <c r="G28" s="71" t="s">
        <v>362</v>
      </c>
      <c r="H28" s="71" t="s">
        <v>362</v>
      </c>
    </row>
    <row r="29" spans="1:9" x14ac:dyDescent="0.2">
      <c r="A29" s="74" t="s">
        <v>685</v>
      </c>
      <c r="B29" s="74" t="s">
        <v>685</v>
      </c>
      <c r="C29" s="74" t="s">
        <v>685</v>
      </c>
      <c r="D29" s="74" t="s">
        <v>685</v>
      </c>
    </row>
    <row r="30" spans="1:9" ht="22.5" x14ac:dyDescent="0.2">
      <c r="A30" s="74" t="s">
        <v>704</v>
      </c>
      <c r="B30" s="76">
        <v>5.0999999999999997E-2</v>
      </c>
      <c r="C30" s="76">
        <v>0.21</v>
      </c>
      <c r="D30" s="76">
        <v>2.5000000000000001E-2</v>
      </c>
      <c r="E30" s="76">
        <v>0.23499999999999999</v>
      </c>
      <c r="G30" s="77">
        <f t="shared" ref="G30:G38" si="0">E30-$E$20</f>
        <v>4.9709999999999976E-2</v>
      </c>
      <c r="H30" s="78">
        <f t="shared" ref="H30:H38" si="1">$H$14*G30</f>
        <v>6064.6199999999972</v>
      </c>
      <c r="I30" s="71">
        <v>6000</v>
      </c>
    </row>
    <row r="31" spans="1:9" ht="22.5" x14ac:dyDescent="0.2">
      <c r="A31" s="74" t="s">
        <v>705</v>
      </c>
      <c r="B31" s="76">
        <v>5.0999999999999997E-2</v>
      </c>
      <c r="C31" s="76">
        <v>0.22</v>
      </c>
      <c r="D31" s="76">
        <v>2.5000000000000001E-2</v>
      </c>
      <c r="E31" s="76">
        <v>0.245</v>
      </c>
      <c r="G31" s="77">
        <f t="shared" si="0"/>
        <v>5.9709999999999985E-2</v>
      </c>
      <c r="H31" s="78">
        <f t="shared" si="1"/>
        <v>7284.6199999999981</v>
      </c>
      <c r="I31" s="71">
        <v>7500</v>
      </c>
    </row>
    <row r="32" spans="1:9" ht="22.5" x14ac:dyDescent="0.2">
      <c r="A32" s="74" t="s">
        <v>706</v>
      </c>
      <c r="B32" s="76">
        <v>4.9000000000000002E-2</v>
      </c>
      <c r="C32" s="76">
        <v>0.27</v>
      </c>
      <c r="D32" s="76">
        <v>2.5000000000000001E-2</v>
      </c>
      <c r="E32" s="76">
        <v>0.29499999999999998</v>
      </c>
      <c r="G32" s="77">
        <f t="shared" si="0"/>
        <v>0.10970999999999997</v>
      </c>
      <c r="H32" s="78">
        <f t="shared" si="1"/>
        <v>13384.619999999997</v>
      </c>
      <c r="I32" s="71">
        <v>13500</v>
      </c>
    </row>
    <row r="33" spans="1:9" ht="22.5" x14ac:dyDescent="0.2">
      <c r="A33" s="74" t="s">
        <v>707</v>
      </c>
      <c r="B33" s="76">
        <v>4.8000000000000001E-2</v>
      </c>
      <c r="C33" s="76">
        <v>0.35</v>
      </c>
      <c r="D33" s="76">
        <v>2.5000000000000001E-2</v>
      </c>
      <c r="E33" s="76">
        <v>0.375</v>
      </c>
      <c r="G33" s="77">
        <f t="shared" si="0"/>
        <v>0.18970999999999999</v>
      </c>
      <c r="H33" s="78">
        <f t="shared" si="1"/>
        <v>23144.62</v>
      </c>
      <c r="I33" s="71">
        <v>23000</v>
      </c>
    </row>
    <row r="34" spans="1:9" ht="22.5" x14ac:dyDescent="0.2">
      <c r="A34" s="74" t="s">
        <v>708</v>
      </c>
      <c r="B34" s="76">
        <v>4.4999999999999998E-2</v>
      </c>
      <c r="C34" s="76">
        <v>0.38</v>
      </c>
      <c r="D34" s="76">
        <v>2.5000000000000001E-2</v>
      </c>
      <c r="E34" s="76">
        <v>0.40500000000000003</v>
      </c>
      <c r="G34" s="77">
        <f t="shared" si="0"/>
        <v>0.21971000000000002</v>
      </c>
      <c r="H34" s="78">
        <f t="shared" si="1"/>
        <v>26804.620000000003</v>
      </c>
      <c r="I34" s="71">
        <v>27000</v>
      </c>
    </row>
    <row r="35" spans="1:9" ht="22.5" x14ac:dyDescent="0.2">
      <c r="A35" s="74" t="s">
        <v>709</v>
      </c>
      <c r="B35" s="76">
        <v>4.3499999999999997E-2</v>
      </c>
      <c r="C35" s="76">
        <v>0.41</v>
      </c>
      <c r="D35" s="76">
        <v>2.5000000000000001E-2</v>
      </c>
      <c r="E35" s="76">
        <v>0.435</v>
      </c>
      <c r="G35" s="77">
        <f t="shared" si="0"/>
        <v>0.24970999999999999</v>
      </c>
      <c r="H35" s="78">
        <f t="shared" si="1"/>
        <v>30464.62</v>
      </c>
      <c r="I35" s="71">
        <v>30500</v>
      </c>
    </row>
    <row r="36" spans="1:9" ht="22.5" x14ac:dyDescent="0.2">
      <c r="A36" s="74" t="s">
        <v>710</v>
      </c>
      <c r="B36" s="76">
        <v>3.7400000000000003E-2</v>
      </c>
      <c r="C36" s="76">
        <v>0.44</v>
      </c>
      <c r="D36" s="76">
        <v>2.5000000000000001E-2</v>
      </c>
      <c r="E36" s="76">
        <v>0.46500000000000002</v>
      </c>
      <c r="G36" s="77">
        <f t="shared" si="0"/>
        <v>0.27971000000000001</v>
      </c>
      <c r="H36" s="78">
        <f t="shared" si="1"/>
        <v>34124.620000000003</v>
      </c>
      <c r="I36" s="71">
        <v>34000</v>
      </c>
    </row>
    <row r="37" spans="1:9" ht="22.5" x14ac:dyDescent="0.2">
      <c r="A37" s="74" t="s">
        <v>711</v>
      </c>
      <c r="B37" s="76">
        <v>3.0700000000000002E-2</v>
      </c>
      <c r="C37" s="76">
        <v>0.47</v>
      </c>
      <c r="D37" s="76">
        <v>2.5000000000000001E-2</v>
      </c>
      <c r="E37" s="76">
        <v>0.495</v>
      </c>
      <c r="G37" s="77">
        <f t="shared" si="0"/>
        <v>0.30970999999999999</v>
      </c>
      <c r="H37" s="78">
        <f t="shared" si="1"/>
        <v>37784.619999999995</v>
      </c>
      <c r="I37" s="71">
        <v>38000</v>
      </c>
    </row>
    <row r="38" spans="1:9" ht="22.5" x14ac:dyDescent="0.2">
      <c r="A38" s="74" t="s">
        <v>712</v>
      </c>
      <c r="B38" s="76">
        <v>2.2100000000000002E-2</v>
      </c>
      <c r="C38" s="76">
        <v>0.5</v>
      </c>
      <c r="D38" s="76">
        <v>2.5000000000000001E-2</v>
      </c>
      <c r="E38" s="76">
        <v>0.52500000000000002</v>
      </c>
      <c r="G38" s="77">
        <f t="shared" si="0"/>
        <v>0.33971000000000001</v>
      </c>
      <c r="H38" s="78">
        <f t="shared" si="1"/>
        <v>41444.620000000003</v>
      </c>
      <c r="I38" s="71">
        <v>41500</v>
      </c>
    </row>
    <row r="39" spans="1:9" ht="22.5" x14ac:dyDescent="0.2">
      <c r="A39" s="74" t="s">
        <v>713</v>
      </c>
      <c r="B39" s="76">
        <v>1.5800000000000002E-2</v>
      </c>
      <c r="C39" s="76">
        <v>0.5</v>
      </c>
      <c r="D39" s="76">
        <v>2.5000000000000001E-2</v>
      </c>
      <c r="E39" s="76">
        <v>0.52500000000000002</v>
      </c>
      <c r="G39" s="71" t="s">
        <v>362</v>
      </c>
    </row>
    <row r="40" spans="1:9" ht="22.5" x14ac:dyDescent="0.2">
      <c r="A40" s="74" t="s">
        <v>714</v>
      </c>
      <c r="B40" s="76">
        <v>1.4E-2</v>
      </c>
      <c r="C40" s="76">
        <v>0.5</v>
      </c>
      <c r="D40" s="76">
        <v>2.5000000000000001E-2</v>
      </c>
      <c r="E40" s="76">
        <v>0.52500000000000002</v>
      </c>
      <c r="G40" s="71" t="s">
        <v>362</v>
      </c>
    </row>
    <row r="41" spans="1:9" ht="22.5" x14ac:dyDescent="0.2">
      <c r="A41" s="74" t="s">
        <v>715</v>
      </c>
      <c r="B41" s="76">
        <v>1.0999999999999999E-2</v>
      </c>
      <c r="C41" s="76">
        <v>0.5</v>
      </c>
      <c r="D41" s="76">
        <v>2.5000000000000001E-2</v>
      </c>
      <c r="E41" s="76">
        <v>0.52500000000000002</v>
      </c>
      <c r="G41" s="71" t="s">
        <v>362</v>
      </c>
    </row>
  </sheetData>
  <hyperlinks>
    <hyperlink ref="A3" r:id="rId1" xr:uid="{00000000-0004-0000-0700-000000000000}"/>
    <hyperlink ref="A5" r:id="rId2" display="https://advance.lexis.com/documentpage/?pdmfid=1000516&amp;crid=a6dae08d-c376-4fcb-a70f-d4fe9a241cb0&amp;nodeid=AAUAAKAADAAE&amp;nodepath=%2FROOT%2FAAU%2FAAUAAK%2FAAUAAKAAD%2FAAUAAKAADAAE&amp;level=4&amp;haschildren=&amp;populated=false&amp;title=%C2%A7+14%3A8-2.3+Amount+of+renewable+energy+required&amp;config=00JAA1YTg5OGJlYi04MTI4LTRlNjQtYTc4Yi03NTQxN2E5NmE0ZjQKAFBvZENhdGFsb2ftaXPxZTR7bRPtX1Jok9kz&amp;pddocfullpath=%2Fshared%2Fdocument%2Fadministrative-codes%2Furn%3AcontentItem%3A5XKV-PWB1-FFMK-M2RW-00008-00&amp;ecomp=f38_kkk&amp;prid=5df00e43-8595-4896-a5cf-5ba25d0dc4f2 " xr:uid="{00000000-0004-0000-0700-000001000000}"/>
  </hyperlink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34694</TotalTime>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ClimateActions</vt:lpstr>
      <vt:lpstr>Chart &amp; Figure Carbon Savings</vt:lpstr>
      <vt:lpstr>FutureConsiderationActions</vt:lpstr>
      <vt:lpstr>NJDEP GHG Sources</vt:lpstr>
      <vt:lpstr>EstSchoolCarbon</vt:lpstr>
      <vt:lpstr>Worship</vt:lpstr>
      <vt:lpstr>MiddletownParks</vt:lpstr>
      <vt:lpstr>NJ RPS standards</vt:lpstr>
      <vt:lpstr>ClimateActions!_xlnm_Print_Titles</vt:lpstr>
      <vt:lpstr>ClimateActions!Excel_BuiltIn_Print_Titles</vt:lpstr>
      <vt:lpstr>ClimateActions!Print_Titles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cp:lastModifiedBy>
  <cp:revision>49</cp:revision>
  <dcterms:created xsi:type="dcterms:W3CDTF">2020-08-10T16:50:57Z</dcterms:created>
  <dcterms:modified xsi:type="dcterms:W3CDTF">2020-08-10T16:50:57Z</dcterms:modified>
  <dc:language>en-US</dc:language>
</cp:coreProperties>
</file>